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rnardomedina/Desktop/"/>
    </mc:Choice>
  </mc:AlternateContent>
  <bookViews>
    <workbookView xWindow="0" yWindow="0" windowWidth="25600" windowHeight="16000" tabRatio="900" xr2:uid="{00000000-000D-0000-FFFF-FFFF00000000}"/>
  </bookViews>
  <sheets>
    <sheet name="SIMPLES DIVERSOS" sheetId="19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9" l="1"/>
  <c r="F48" i="19" l="1"/>
  <c r="G48" i="19" s="1"/>
  <c r="F49" i="19"/>
  <c r="I44" i="19"/>
  <c r="I43" i="19"/>
  <c r="I42" i="19"/>
  <c r="F30" i="19"/>
  <c r="F29" i="19"/>
  <c r="G13" i="19"/>
  <c r="F25" i="19"/>
  <c r="G25" i="19" s="1"/>
  <c r="F36" i="19"/>
  <c r="G36" i="19" s="1"/>
  <c r="F37" i="19"/>
  <c r="F24" i="19"/>
  <c r="G24" i="19"/>
  <c r="I32" i="19"/>
  <c r="I31" i="19"/>
  <c r="I30" i="19"/>
  <c r="G31" i="19"/>
  <c r="H31" i="19"/>
  <c r="F32" i="19"/>
  <c r="F33" i="19"/>
  <c r="I20" i="19"/>
  <c r="I19" i="19"/>
  <c r="I18" i="19"/>
  <c r="I8" i="19"/>
  <c r="I7" i="19"/>
  <c r="I6" i="19"/>
  <c r="F12" i="19"/>
  <c r="G12" i="19" s="1"/>
  <c r="H45" i="19"/>
  <c r="G45" i="19"/>
  <c r="F45" i="19"/>
  <c r="H44" i="19"/>
  <c r="G44" i="19"/>
  <c r="F44" i="19"/>
  <c r="H43" i="19"/>
  <c r="G43" i="19"/>
  <c r="F43" i="19"/>
  <c r="H42" i="19"/>
  <c r="G42" i="19"/>
  <c r="F42" i="19"/>
  <c r="H41" i="19"/>
  <c r="G41" i="19"/>
  <c r="F41" i="19"/>
  <c r="H40" i="19"/>
  <c r="G40" i="19"/>
  <c r="F40" i="19"/>
  <c r="H33" i="19"/>
  <c r="G33" i="19"/>
  <c r="H32" i="19"/>
  <c r="G32" i="19"/>
  <c r="F31" i="19"/>
  <c r="H30" i="19"/>
  <c r="G30" i="19"/>
  <c r="H29" i="19"/>
  <c r="G29" i="19"/>
  <c r="H28" i="19"/>
  <c r="G28" i="19"/>
  <c r="F28" i="19"/>
  <c r="G9" i="19"/>
  <c r="F18" i="19"/>
  <c r="F19" i="19"/>
  <c r="F20" i="19"/>
  <c r="F21" i="19"/>
  <c r="F17" i="19"/>
  <c r="F6" i="19"/>
  <c r="F7" i="19"/>
  <c r="F8" i="19"/>
  <c r="F9" i="19"/>
  <c r="F5" i="19"/>
  <c r="G8" i="19"/>
  <c r="H21" i="19"/>
  <c r="G21" i="19"/>
  <c r="H20" i="19"/>
  <c r="G20" i="19"/>
  <c r="H19" i="19"/>
  <c r="G19" i="19"/>
  <c r="H18" i="19"/>
  <c r="G18" i="19"/>
  <c r="H17" i="19"/>
  <c r="G17" i="19"/>
  <c r="H16" i="19"/>
  <c r="G16" i="19"/>
  <c r="F16" i="19"/>
  <c r="H9" i="19"/>
  <c r="H8" i="19"/>
  <c r="H7" i="19"/>
  <c r="G7" i="19"/>
  <c r="H6" i="19"/>
  <c r="G6" i="19"/>
  <c r="H5" i="19"/>
  <c r="G5" i="19"/>
  <c r="H4" i="19"/>
  <c r="G4" i="19"/>
  <c r="F4" i="19"/>
  <c r="G37" i="19" l="1"/>
  <c r="G49" i="19"/>
</calcChain>
</file>

<file path=xl/sharedStrings.xml><?xml version="1.0" encoding="utf-8"?>
<sst xmlns="http://schemas.openxmlformats.org/spreadsheetml/2006/main" count="113" uniqueCount="37">
  <si>
    <t>ALÍQUOTA</t>
  </si>
  <si>
    <t>DEDUÇÃO</t>
  </si>
  <si>
    <t>ALIQ. EFETIVA NO CENTRO DA FAIXA</t>
  </si>
  <si>
    <t>FAIXA 1</t>
  </si>
  <si>
    <t>FAIXA 2</t>
  </si>
  <si>
    <t>FAIXA 3</t>
  </si>
  <si>
    <t>FAIXA 4</t>
  </si>
  <si>
    <t>FAIXA 5</t>
  </si>
  <si>
    <t>ALIQ. EFETIVA NO TOPO DA FAIXA</t>
  </si>
  <si>
    <t>ALIQ. EFETIVA NO INÍCIO DA FAIXA</t>
  </si>
  <si>
    <t>INICIO DA FAIXA</t>
  </si>
  <si>
    <t>TOPO DA FAIXA</t>
  </si>
  <si>
    <t>SIMPLES NACIONAL 2018</t>
  </si>
  <si>
    <t>Do mês corrente</t>
  </si>
  <si>
    <t>Alíquota</t>
  </si>
  <si>
    <t>Dedução</t>
  </si>
  <si>
    <t>Alíquota efetiva</t>
  </si>
  <si>
    <t>Imposto a pagar</t>
  </si>
  <si>
    <t>Fontes:</t>
  </si>
  <si>
    <t>https://blog.agilize.com.br/contabilidade-online/anexos-simples-nacional-2018/</t>
  </si>
  <si>
    <t>https://blog.sage.com.br/simples-nacional-2018-confira-as-novas-tabelas-e-limites/</t>
  </si>
  <si>
    <t>SIMULAÇÃO - DIGITE OS VALORES AQUI</t>
  </si>
  <si>
    <t>+ISS</t>
  </si>
  <si>
    <t>FAIXA 6***</t>
  </si>
  <si>
    <t>+ICMS</t>
  </si>
  <si>
    <r>
      <rPr>
        <b/>
        <sz val="16"/>
        <color theme="1"/>
        <rFont val="Arial Narrow"/>
        <family val="2"/>
      </rPr>
      <t>ANEXO III</t>
    </r>
    <r>
      <rPr>
        <b/>
        <sz val="12"/>
        <color theme="1"/>
        <rFont val="Arial Narrow"/>
        <family val="2"/>
      </rPr>
      <t xml:space="preserve"> </t>
    </r>
    <r>
      <rPr>
        <sz val="13"/>
        <color theme="1"/>
        <rFont val="Arial Narrow"/>
        <family val="2"/>
      </rPr>
      <t>Instrução e treinamento</t>
    </r>
  </si>
  <si>
    <r>
      <rPr>
        <b/>
        <sz val="16"/>
        <color theme="1"/>
        <rFont val="Arial Narrow"/>
        <family val="2"/>
      </rPr>
      <t>ANEXO V</t>
    </r>
    <r>
      <rPr>
        <b/>
        <sz val="12"/>
        <color theme="1"/>
        <rFont val="Arial Narrow"/>
        <family val="2"/>
      </rPr>
      <t xml:space="preserve"> </t>
    </r>
    <r>
      <rPr>
        <sz val="13"/>
        <color theme="1"/>
        <rFont val="Arial Narrow"/>
        <family val="2"/>
      </rPr>
      <t>Assessoria e Consultoria</t>
    </r>
  </si>
  <si>
    <t>NOVO SIMPLES 2018</t>
  </si>
  <si>
    <r>
      <rPr>
        <b/>
        <sz val="16"/>
        <color theme="1"/>
        <rFont val="Arial Narrow"/>
        <family val="2"/>
      </rPr>
      <t xml:space="preserve">ANEXO I </t>
    </r>
    <r>
      <rPr>
        <sz val="14"/>
        <color theme="1"/>
        <rFont val="Arial Narrow"/>
        <family val="2"/>
      </rPr>
      <t>Comércio</t>
    </r>
  </si>
  <si>
    <r>
      <rPr>
        <b/>
        <sz val="16"/>
        <color theme="1"/>
        <rFont val="Arial Narrow"/>
        <family val="2"/>
      </rPr>
      <t xml:space="preserve">ANEXO II </t>
    </r>
    <r>
      <rPr>
        <sz val="14"/>
        <color theme="1"/>
        <rFont val="Arial Narrow"/>
        <family val="2"/>
      </rPr>
      <t>Indústria</t>
    </r>
  </si>
  <si>
    <t>TRIBUTAÇÃO</t>
  </si>
  <si>
    <t>Faturamento 12 meses</t>
  </si>
  <si>
    <t>Não existe</t>
  </si>
  <si>
    <t>ALIQ. SIMPLES ANTIGO</t>
  </si>
  <si>
    <t>SIMPLES ANTIGO</t>
  </si>
  <si>
    <t>ALIQ. MÉDIA NO SIMPLES ANTIGO</t>
  </si>
  <si>
    <t>https://www.contabilizei.com.br/contabilidade-online/anexo-2-simples-nacional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</si>
</sst>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rial Narrow"/>
      <family val="2"/>
    </font>
    <font>
      <b/>
      <sz val="13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u/>
      <sz val="12"/>
      <color theme="10"/>
      <name val="Arial Narrow"/>
      <family val="2"/>
    </font>
    <font>
      <b/>
      <sz val="16"/>
      <color theme="0"/>
      <name val="Arial Narrow"/>
      <family val="2"/>
    </font>
    <font>
      <sz val="13"/>
      <color theme="1"/>
      <name val="Arial Narrow"/>
      <family val="2"/>
    </font>
    <font>
      <sz val="14"/>
      <color theme="0" tint="-0.499984740745262"/>
      <name val="Arial Narrow"/>
      <family val="2"/>
    </font>
    <font>
      <b/>
      <sz val="9"/>
      <color theme="1"/>
      <name val="Arial Narrow"/>
      <family val="2"/>
    </font>
    <font>
      <b/>
      <sz val="12"/>
      <color theme="0" tint="-0.499984740745262"/>
      <name val="Arial Narrow"/>
      <family val="2"/>
    </font>
    <font>
      <sz val="14"/>
      <color theme="0" tint="-0.49998474074526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5050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10" fontId="8" fillId="0" borderId="0" xfId="0" applyNumberFormat="1" applyFont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10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10" fontId="6" fillId="0" borderId="1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right" vertical="center"/>
    </xf>
    <xf numFmtId="0" fontId="10" fillId="0" borderId="0" xfId="843" applyFont="1" applyAlignment="1">
      <alignment vertical="center"/>
    </xf>
    <xf numFmtId="10" fontId="3" fillId="2" borderId="1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right" vertical="center"/>
    </xf>
    <xf numFmtId="10" fontId="13" fillId="2" borderId="1" xfId="0" applyNumberFormat="1" applyFont="1" applyFill="1" applyBorder="1" applyAlignment="1">
      <alignment horizontal="right" vertical="center"/>
    </xf>
    <xf numFmtId="0" fontId="14" fillId="2" borderId="6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 applyProtection="1">
      <alignment horizontal="right" vertical="center"/>
      <protection locked="0"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10" fontId="13" fillId="2" borderId="1" xfId="0" applyNumberFormat="1" applyFont="1" applyFill="1" applyBorder="1" applyAlignment="1" applyProtection="1">
      <alignment horizontal="right" vertical="center"/>
      <protection locked="0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5" xfId="0" applyNumberFormat="1" applyFont="1" applyFill="1" applyBorder="1" applyAlignment="1" applyProtection="1">
      <alignment horizontal="center" vertical="center"/>
      <protection locked="0"/>
    </xf>
    <xf numFmtId="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7" xfId="0" applyNumberFormat="1" applyFont="1" applyFill="1" applyBorder="1" applyAlignment="1" applyProtection="1">
      <alignment horizontal="center" vertical="center"/>
      <protection locked="0"/>
    </xf>
    <xf numFmtId="10" fontId="16" fillId="2" borderId="1" xfId="0" applyNumberFormat="1" applyFont="1" applyFill="1" applyBorder="1" applyAlignment="1" applyProtection="1">
      <alignment horizontal="right" vertical="center"/>
      <protection locked="0"/>
    </xf>
  </cellXfs>
  <cellStyles count="889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221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 hidden="1"/>
    <cellStyle name="Hiperlink" xfId="237" builtinId="8" hidden="1"/>
    <cellStyle name="Hiperlink" xfId="239" builtinId="8" hidden="1"/>
    <cellStyle name="Hiperlink" xfId="241" builtinId="8" hidden="1"/>
    <cellStyle name="Hiperlink" xfId="243" builtinId="8" hidden="1"/>
    <cellStyle name="Hiperlink" xfId="245" builtinId="8" hidden="1"/>
    <cellStyle name="Hiperlink" xfId="247" builtinId="8" hidden="1"/>
    <cellStyle name="Hiperlink" xfId="249" builtinId="8" hidden="1"/>
    <cellStyle name="Hiperlink" xfId="251" builtinId="8" hidden="1"/>
    <cellStyle name="Hiperlink" xfId="253" builtinId="8" hidden="1"/>
    <cellStyle name="Hiperlink" xfId="255" builtinId="8" hidden="1"/>
    <cellStyle name="Hiperlink" xfId="257" builtinId="8" hidden="1"/>
    <cellStyle name="Hiperlink" xfId="259" builtinId="8" hidden="1"/>
    <cellStyle name="Hiperlink" xfId="261" builtinId="8" hidden="1"/>
    <cellStyle name="Hiperlink" xfId="263" builtinId="8" hidden="1"/>
    <cellStyle name="Hiperlink" xfId="265" builtinId="8" hidden="1"/>
    <cellStyle name="Hiperlink" xfId="267" builtinId="8" hidden="1"/>
    <cellStyle name="Hiperlink" xfId="269" builtinId="8" hidden="1"/>
    <cellStyle name="Hiperlink" xfId="271" builtinId="8" hidden="1"/>
    <cellStyle name="Hiperlink" xfId="273" builtinId="8" hidden="1"/>
    <cellStyle name="Hiperlink" xfId="275" builtinId="8" hidden="1"/>
    <cellStyle name="Hiperlink" xfId="277" builtinId="8" hidden="1"/>
    <cellStyle name="Hiperlink" xfId="279" builtinId="8" hidden="1"/>
    <cellStyle name="Hiperlink" xfId="281" builtinId="8" hidden="1"/>
    <cellStyle name="Hiperlink" xfId="283" builtinId="8" hidden="1"/>
    <cellStyle name="Hiperlink" xfId="285" builtinId="8" hidden="1"/>
    <cellStyle name="Hiperlink" xfId="287" builtinId="8" hidden="1"/>
    <cellStyle name="Hiperlink" xfId="289" builtinId="8" hidden="1"/>
    <cellStyle name="Hiperlink" xfId="291" builtinId="8" hidden="1"/>
    <cellStyle name="Hiperlink" xfId="293" builtinId="8" hidden="1"/>
    <cellStyle name="Hiperlink" xfId="295" builtinId="8" hidden="1"/>
    <cellStyle name="Hiperlink" xfId="297" builtinId="8" hidden="1"/>
    <cellStyle name="Hiperlink" xfId="299" builtinId="8" hidden="1"/>
    <cellStyle name="Hiperlink" xfId="301" builtinId="8" hidden="1"/>
    <cellStyle name="Hiperlink" xfId="303" builtinId="8" hidden="1"/>
    <cellStyle name="Hiperlink" xfId="305" builtinId="8" hidden="1"/>
    <cellStyle name="Hiperlink" xfId="307" builtinId="8" hidden="1"/>
    <cellStyle name="Hiperlink" xfId="309" builtinId="8" hidden="1"/>
    <cellStyle name="Hiperlink" xfId="311" builtinId="8" hidden="1"/>
    <cellStyle name="Hiperlink" xfId="313" builtinId="8" hidden="1"/>
    <cellStyle name="Hiperlink" xfId="315" builtinId="8" hidden="1"/>
    <cellStyle name="Hiperlink" xfId="317" builtinId="8" hidden="1"/>
    <cellStyle name="Hiperlink" xfId="319" builtinId="8" hidden="1"/>
    <cellStyle name="Hiperlink" xfId="321" builtinId="8" hidden="1"/>
    <cellStyle name="Hiperlink" xfId="323" builtinId="8" hidden="1"/>
    <cellStyle name="Hiperlink" xfId="325" builtinId="8" hidden="1"/>
    <cellStyle name="Hiperlink" xfId="327" builtinId="8" hidden="1"/>
    <cellStyle name="Hiperlink" xfId="329" builtinId="8" hidden="1"/>
    <cellStyle name="Hiperlink" xfId="331" builtinId="8" hidden="1"/>
    <cellStyle name="Hiperlink" xfId="333" builtinId="8" hidden="1"/>
    <cellStyle name="Hiperlink" xfId="335" builtinId="8" hidden="1"/>
    <cellStyle name="Hiperlink" xfId="337" builtinId="8" hidden="1"/>
    <cellStyle name="Hiperlink" xfId="339" builtinId="8" hidden="1"/>
    <cellStyle name="Hiperlink" xfId="341" builtinId="8" hidden="1"/>
    <cellStyle name="Hiperlink" xfId="343" builtinId="8" hidden="1"/>
    <cellStyle name="Hiperlink" xfId="345" builtinId="8" hidden="1"/>
    <cellStyle name="Hiperlink" xfId="347" builtinId="8" hidden="1"/>
    <cellStyle name="Hiperlink" xfId="349" builtinId="8" hidden="1"/>
    <cellStyle name="Hiperlink" xfId="351" builtinId="8" hidden="1"/>
    <cellStyle name="Hiperlink" xfId="353" builtinId="8" hidden="1"/>
    <cellStyle name="Hiperlink" xfId="355" builtinId="8" hidden="1"/>
    <cellStyle name="Hiperlink" xfId="357" builtinId="8" hidden="1"/>
    <cellStyle name="Hiperlink" xfId="359" builtinId="8" hidden="1"/>
    <cellStyle name="Hiperlink" xfId="361" builtinId="8" hidden="1"/>
    <cellStyle name="Hiperlink" xfId="363" builtinId="8" hidden="1"/>
    <cellStyle name="Hiperlink" xfId="365" builtinId="8" hidden="1"/>
    <cellStyle name="Hiperlink" xfId="367" builtinId="8" hidden="1"/>
    <cellStyle name="Hiperlink" xfId="369" builtinId="8" hidden="1"/>
    <cellStyle name="Hiperlink" xfId="371" builtinId="8" hidden="1"/>
    <cellStyle name="Hiperlink" xfId="373" builtinId="8" hidden="1"/>
    <cellStyle name="Hiperlink" xfId="375" builtinId="8" hidden="1"/>
    <cellStyle name="Hiperlink" xfId="377" builtinId="8" hidden="1"/>
    <cellStyle name="Hiperlink" xfId="379" builtinId="8" hidden="1"/>
    <cellStyle name="Hiperlink" xfId="381" builtinId="8" hidden="1"/>
    <cellStyle name="Hiperlink" xfId="383" builtinId="8" hidden="1"/>
    <cellStyle name="Hiperlink" xfId="385" builtinId="8" hidden="1"/>
    <cellStyle name="Hiperlink" xfId="387" builtinId="8" hidden="1"/>
    <cellStyle name="Hiperlink" xfId="389" builtinId="8" hidden="1"/>
    <cellStyle name="Hiperlink" xfId="391" builtinId="8" hidden="1"/>
    <cellStyle name="Hiperlink" xfId="393" builtinId="8" hidden="1"/>
    <cellStyle name="Hiperlink" xfId="395" builtinId="8" hidden="1"/>
    <cellStyle name="Hiperlink" xfId="397" builtinId="8" hidden="1"/>
    <cellStyle name="Hiperlink" xfId="399" builtinId="8" hidden="1"/>
    <cellStyle name="Hiperlink" xfId="401" builtinId="8" hidden="1"/>
    <cellStyle name="Hiperlink" xfId="403" builtinId="8" hidden="1"/>
    <cellStyle name="Hiperlink" xfId="405" builtinId="8" hidden="1"/>
    <cellStyle name="Hiperlink" xfId="407" builtinId="8" hidden="1"/>
    <cellStyle name="Hiperlink" xfId="409" builtinId="8" hidden="1"/>
    <cellStyle name="Hiperlink" xfId="411" builtinId="8" hidden="1"/>
    <cellStyle name="Hiperlink" xfId="413" builtinId="8" hidden="1"/>
    <cellStyle name="Hiperlink" xfId="415" builtinId="8" hidden="1"/>
    <cellStyle name="Hiperlink" xfId="417" builtinId="8" hidden="1"/>
    <cellStyle name="Hiperlink" xfId="419" builtinId="8" hidden="1"/>
    <cellStyle name="Hiperlink" xfId="421" builtinId="8" hidden="1"/>
    <cellStyle name="Hiperlink" xfId="423" builtinId="8" hidden="1"/>
    <cellStyle name="Hiperlink" xfId="425" builtinId="8" hidden="1"/>
    <cellStyle name="Hiperlink" xfId="427" builtinId="8" hidden="1"/>
    <cellStyle name="Hiperlink" xfId="429" builtinId="8" hidden="1"/>
    <cellStyle name="Hiperlink" xfId="431" builtinId="8" hidden="1"/>
    <cellStyle name="Hiperlink" xfId="433" builtinId="8" hidden="1"/>
    <cellStyle name="Hiperlink" xfId="435" builtinId="8" hidden="1"/>
    <cellStyle name="Hiperlink" xfId="437" builtinId="8" hidden="1"/>
    <cellStyle name="Hiperlink" xfId="439" builtinId="8" hidden="1"/>
    <cellStyle name="Hiperlink" xfId="441" builtinId="8" hidden="1"/>
    <cellStyle name="Hiperlink" xfId="443" builtinId="8" hidden="1"/>
    <cellStyle name="Hiperlink" xfId="445" builtinId="8" hidden="1"/>
    <cellStyle name="Hiperlink" xfId="447" builtinId="8" hidden="1"/>
    <cellStyle name="Hiperlink" xfId="449" builtinId="8" hidden="1"/>
    <cellStyle name="Hiperlink" xfId="451" builtinId="8" hidden="1"/>
    <cellStyle name="Hiperlink" xfId="453" builtinId="8" hidden="1"/>
    <cellStyle name="Hiperlink" xfId="455" builtinId="8" hidden="1"/>
    <cellStyle name="Hiperlink" xfId="457" builtinId="8" hidden="1"/>
    <cellStyle name="Hiperlink" xfId="459" builtinId="8" hidden="1"/>
    <cellStyle name="Hiperlink" xfId="461" builtinId="8" hidden="1"/>
    <cellStyle name="Hiperlink" xfId="463" builtinId="8" hidden="1"/>
    <cellStyle name="Hiperlink" xfId="465" builtinId="8" hidden="1"/>
    <cellStyle name="Hiperlink" xfId="467" builtinId="8" hidden="1"/>
    <cellStyle name="Hiperlink" xfId="469" builtinId="8" hidden="1"/>
    <cellStyle name="Hiperlink" xfId="471" builtinId="8" hidden="1"/>
    <cellStyle name="Hiperlink" xfId="473" builtinId="8" hidden="1"/>
    <cellStyle name="Hiperlink" xfId="475" builtinId="8" hidden="1"/>
    <cellStyle name="Hiperlink" xfId="477" builtinId="8" hidden="1"/>
    <cellStyle name="Hiperlink" xfId="479" builtinId="8" hidden="1"/>
    <cellStyle name="Hiperlink" xfId="481" builtinId="8" hidden="1"/>
    <cellStyle name="Hiperlink" xfId="483" builtinId="8" hidden="1"/>
    <cellStyle name="Hiperlink" xfId="485" builtinId="8" hidden="1"/>
    <cellStyle name="Hiperlink" xfId="487" builtinId="8" hidden="1"/>
    <cellStyle name="Hiperlink" xfId="489" builtinId="8" hidden="1"/>
    <cellStyle name="Hiperlink" xfId="491" builtinId="8" hidden="1"/>
    <cellStyle name="Hiperlink" xfId="493" builtinId="8" hidden="1"/>
    <cellStyle name="Hiperlink" xfId="495" builtinId="8" hidden="1"/>
    <cellStyle name="Hiperlink" xfId="497" builtinId="8" hidden="1"/>
    <cellStyle name="Hiperlink" xfId="499" builtinId="8" hidden="1"/>
    <cellStyle name="Hiperlink" xfId="501" builtinId="8" hidden="1"/>
    <cellStyle name="Hiperlink" xfId="503" builtinId="8" hidden="1"/>
    <cellStyle name="Hiperlink" xfId="505" builtinId="8" hidden="1"/>
    <cellStyle name="Hiperlink" xfId="507" builtinId="8" hidden="1"/>
    <cellStyle name="Hiperlink" xfId="509" builtinId="8" hidden="1"/>
    <cellStyle name="Hiperlink" xfId="511" builtinId="8" hidden="1"/>
    <cellStyle name="Hiperlink" xfId="513" builtinId="8" hidden="1"/>
    <cellStyle name="Hiperlink" xfId="515" builtinId="8" hidden="1"/>
    <cellStyle name="Hiperlink" xfId="517" builtinId="8" hidden="1"/>
    <cellStyle name="Hiperlink" xfId="519" builtinId="8" hidden="1"/>
    <cellStyle name="Hiperlink" xfId="521" builtinId="8" hidden="1"/>
    <cellStyle name="Hiperlink" xfId="523" builtinId="8" hidden="1"/>
    <cellStyle name="Hiperlink" xfId="525" builtinId="8" hidden="1"/>
    <cellStyle name="Hiperlink" xfId="527" builtinId="8" hidden="1"/>
    <cellStyle name="Hiperlink" xfId="529" builtinId="8" hidden="1"/>
    <cellStyle name="Hiperlink" xfId="531" builtinId="8" hidden="1"/>
    <cellStyle name="Hiperlink" xfId="533" builtinId="8" hidden="1"/>
    <cellStyle name="Hiperlink" xfId="535" builtinId="8" hidden="1"/>
    <cellStyle name="Hiperlink" xfId="537" builtinId="8" hidden="1"/>
    <cellStyle name="Hiperlink" xfId="539" builtinId="8" hidden="1"/>
    <cellStyle name="Hiperlink" xfId="541" builtinId="8" hidden="1"/>
    <cellStyle name="Hiperlink" xfId="543" builtinId="8" hidden="1"/>
    <cellStyle name="Hiperlink" xfId="545" builtinId="8" hidden="1"/>
    <cellStyle name="Hiperlink" xfId="547" builtinId="8" hidden="1"/>
    <cellStyle name="Hiperlink" xfId="549" builtinId="8" hidden="1"/>
    <cellStyle name="Hiperlink" xfId="551" builtinId="8" hidden="1"/>
    <cellStyle name="Hiperlink" xfId="553" builtinId="8" hidden="1"/>
    <cellStyle name="Hiperlink" xfId="555" builtinId="8" hidden="1"/>
    <cellStyle name="Hiperlink" xfId="557" builtinId="8" hidden="1"/>
    <cellStyle name="Hiperlink" xfId="559" builtinId="8" hidden="1"/>
    <cellStyle name="Hiperlink" xfId="561" builtinId="8" hidden="1"/>
    <cellStyle name="Hiperlink" xfId="563" builtinId="8" hidden="1"/>
    <cellStyle name="Hiperlink" xfId="565" builtinId="8" hidden="1"/>
    <cellStyle name="Hiperlink" xfId="567" builtinId="8" hidden="1"/>
    <cellStyle name="Hiperlink" xfId="569" builtinId="8" hidden="1"/>
    <cellStyle name="Hiperlink" xfId="571" builtinId="8" hidden="1"/>
    <cellStyle name="Hiperlink" xfId="573" builtinId="8" hidden="1"/>
    <cellStyle name="Hiperlink" xfId="575" builtinId="8" hidden="1"/>
    <cellStyle name="Hiperlink" xfId="577" builtinId="8" hidden="1"/>
    <cellStyle name="Hiperlink" xfId="579" builtinId="8" hidden="1"/>
    <cellStyle name="Hiperlink" xfId="581" builtinId="8" hidden="1"/>
    <cellStyle name="Hiperlink" xfId="583" builtinId="8" hidden="1"/>
    <cellStyle name="Hiperlink" xfId="585" builtinId="8" hidden="1"/>
    <cellStyle name="Hiperlink" xfId="587" builtinId="8" hidden="1"/>
    <cellStyle name="Hiperlink" xfId="589" builtinId="8" hidden="1"/>
    <cellStyle name="Hiperlink" xfId="591" builtinId="8" hidden="1"/>
    <cellStyle name="Hiperlink" xfId="593" builtinId="8" hidden="1"/>
    <cellStyle name="Hiperlink" xfId="595" builtinId="8" hidden="1"/>
    <cellStyle name="Hiperlink" xfId="597" builtinId="8" hidden="1"/>
    <cellStyle name="Hiperlink" xfId="599" builtinId="8" hidden="1"/>
    <cellStyle name="Hiperlink" xfId="601" builtinId="8" hidden="1"/>
    <cellStyle name="Hiperlink" xfId="603" builtinId="8" hidden="1"/>
    <cellStyle name="Hiperlink" xfId="605" builtinId="8" hidden="1"/>
    <cellStyle name="Hiperlink" xfId="607" builtinId="8" hidden="1"/>
    <cellStyle name="Hiperlink" xfId="609" builtinId="8" hidden="1"/>
    <cellStyle name="Hiperlink" xfId="611" builtinId="8" hidden="1"/>
    <cellStyle name="Hiperlink" xfId="613" builtinId="8" hidden="1"/>
    <cellStyle name="Hiperlink" xfId="615" builtinId="8" hidden="1"/>
    <cellStyle name="Hiperlink" xfId="617" builtinId="8" hidden="1"/>
    <cellStyle name="Hiperlink" xfId="619" builtinId="8" hidden="1"/>
    <cellStyle name="Hiperlink" xfId="621" builtinId="8" hidden="1"/>
    <cellStyle name="Hiperlink" xfId="623" builtinId="8" hidden="1"/>
    <cellStyle name="Hiperlink" xfId="625" builtinId="8" hidden="1"/>
    <cellStyle name="Hiperlink" xfId="627" builtinId="8" hidden="1"/>
    <cellStyle name="Hiperlink" xfId="629" builtinId="8" hidden="1"/>
    <cellStyle name="Hiperlink" xfId="631" builtinId="8" hidden="1"/>
    <cellStyle name="Hiperlink" xfId="633" builtinId="8" hidden="1"/>
    <cellStyle name="Hiperlink" xfId="635" builtinId="8" hidden="1"/>
    <cellStyle name="Hiperlink" xfId="637" builtinId="8" hidden="1"/>
    <cellStyle name="Hiperlink" xfId="639" builtinId="8" hidden="1"/>
    <cellStyle name="Hiperlink" xfId="641" builtinId="8" hidden="1"/>
    <cellStyle name="Hiperlink" xfId="643" builtinId="8" hidden="1"/>
    <cellStyle name="Hiperlink" xfId="645" builtinId="8" hidden="1"/>
    <cellStyle name="Hiperlink" xfId="647" builtinId="8" hidden="1"/>
    <cellStyle name="Hiperlink" xfId="649" builtinId="8" hidden="1"/>
    <cellStyle name="Hiperlink" xfId="651" builtinId="8" hidden="1"/>
    <cellStyle name="Hiperlink" xfId="653" builtinId="8" hidden="1"/>
    <cellStyle name="Hiperlink" xfId="655" builtinId="8" hidden="1"/>
    <cellStyle name="Hiperlink" xfId="657" builtinId="8" hidden="1"/>
    <cellStyle name="Hiperlink" xfId="659" builtinId="8" hidden="1"/>
    <cellStyle name="Hiperlink" xfId="661" builtinId="8" hidden="1"/>
    <cellStyle name="Hiperlink" xfId="663" builtinId="8" hidden="1"/>
    <cellStyle name="Hiperlink" xfId="665" builtinId="8" hidden="1"/>
    <cellStyle name="Hiperlink" xfId="667" builtinId="8" hidden="1"/>
    <cellStyle name="Hiperlink" xfId="669" builtinId="8" hidden="1"/>
    <cellStyle name="Hiperlink" xfId="671" builtinId="8" hidden="1"/>
    <cellStyle name="Hiperlink" xfId="673" builtinId="8" hidden="1"/>
    <cellStyle name="Hiperlink" xfId="675" builtinId="8" hidden="1"/>
    <cellStyle name="Hiperlink" xfId="677" builtinId="8" hidden="1"/>
    <cellStyle name="Hiperlink" xfId="679" builtinId="8" hidden="1"/>
    <cellStyle name="Hiperlink" xfId="681" builtinId="8" hidden="1"/>
    <cellStyle name="Hiperlink" xfId="683" builtinId="8" hidden="1"/>
    <cellStyle name="Hiperlink" xfId="685" builtinId="8" hidden="1"/>
    <cellStyle name="Hiperlink" xfId="687" builtinId="8" hidden="1"/>
    <cellStyle name="Hiperlink" xfId="689" builtinId="8" hidden="1"/>
    <cellStyle name="Hiperlink" xfId="691" builtinId="8" hidden="1"/>
    <cellStyle name="Hiperlink" xfId="693" builtinId="8" hidden="1"/>
    <cellStyle name="Hiperlink" xfId="695" builtinId="8" hidden="1"/>
    <cellStyle name="Hiperlink" xfId="697" builtinId="8" hidden="1"/>
    <cellStyle name="Hiperlink" xfId="699" builtinId="8" hidden="1"/>
    <cellStyle name="Hiperlink" xfId="701" builtinId="8" hidden="1"/>
    <cellStyle name="Hiperlink" xfId="703" builtinId="8" hidden="1"/>
    <cellStyle name="Hiperlink" xfId="705" builtinId="8" hidden="1"/>
    <cellStyle name="Hiperlink" xfId="707" builtinId="8" hidden="1"/>
    <cellStyle name="Hiperlink" xfId="709" builtinId="8" hidden="1"/>
    <cellStyle name="Hiperlink" xfId="711" builtinId="8" hidden="1"/>
    <cellStyle name="Hiperlink" xfId="713" builtinId="8" hidden="1"/>
    <cellStyle name="Hiperlink" xfId="715" builtinId="8" hidden="1"/>
    <cellStyle name="Hiperlink" xfId="717" builtinId="8" hidden="1"/>
    <cellStyle name="Hiperlink" xfId="719" builtinId="8" hidden="1"/>
    <cellStyle name="Hiperlink" xfId="721" builtinId="8" hidden="1"/>
    <cellStyle name="Hiperlink" xfId="723" builtinId="8" hidden="1"/>
    <cellStyle name="Hiperlink" xfId="725" builtinId="8" hidden="1"/>
    <cellStyle name="Hiperlink" xfId="727" builtinId="8" hidden="1"/>
    <cellStyle name="Hiperlink" xfId="729" builtinId="8" hidden="1"/>
    <cellStyle name="Hiperlink" xfId="731" builtinId="8" hidden="1"/>
    <cellStyle name="Hiperlink" xfId="733" builtinId="8" hidden="1"/>
    <cellStyle name="Hiperlink" xfId="735" builtinId="8" hidden="1"/>
    <cellStyle name="Hiperlink" xfId="737" builtinId="8" hidden="1"/>
    <cellStyle name="Hiperlink" xfId="739" builtinId="8" hidden="1"/>
    <cellStyle name="Hiperlink" xfId="741" builtinId="8" hidden="1"/>
    <cellStyle name="Hiperlink" xfId="743" builtinId="8" hidden="1"/>
    <cellStyle name="Hiperlink" xfId="745" builtinId="8" hidden="1"/>
    <cellStyle name="Hiperlink" xfId="747" builtinId="8" hidden="1"/>
    <cellStyle name="Hiperlink" xfId="749" builtinId="8" hidden="1"/>
    <cellStyle name="Hiperlink" xfId="751" builtinId="8" hidden="1"/>
    <cellStyle name="Hiperlink" xfId="753" builtinId="8" hidden="1"/>
    <cellStyle name="Hiperlink" xfId="755" builtinId="8" hidden="1"/>
    <cellStyle name="Hiperlink" xfId="757" builtinId="8" hidden="1"/>
    <cellStyle name="Hiperlink" xfId="759" builtinId="8" hidden="1"/>
    <cellStyle name="Hiperlink" xfId="761" builtinId="8" hidden="1"/>
    <cellStyle name="Hiperlink" xfId="763" builtinId="8" hidden="1"/>
    <cellStyle name="Hiperlink" xfId="765" builtinId="8" hidden="1"/>
    <cellStyle name="Hiperlink" xfId="767" builtinId="8" hidden="1"/>
    <cellStyle name="Hiperlink" xfId="769" builtinId="8" hidden="1"/>
    <cellStyle name="Hiperlink" xfId="771" builtinId="8" hidden="1"/>
    <cellStyle name="Hiperlink" xfId="773" builtinId="8" hidden="1"/>
    <cellStyle name="Hiperlink" xfId="775" builtinId="8" hidden="1"/>
    <cellStyle name="Hiperlink" xfId="777" builtinId="8" hidden="1"/>
    <cellStyle name="Hiperlink" xfId="779" builtinId="8" hidden="1"/>
    <cellStyle name="Hiperlink" xfId="781" builtinId="8" hidden="1"/>
    <cellStyle name="Hiperlink" xfId="783" builtinId="8" hidden="1"/>
    <cellStyle name="Hiperlink" xfId="785" builtinId="8" hidden="1"/>
    <cellStyle name="Hiperlink" xfId="787" builtinId="8" hidden="1"/>
    <cellStyle name="Hiperlink" xfId="789" builtinId="8" hidden="1"/>
    <cellStyle name="Hiperlink" xfId="791" builtinId="8" hidden="1"/>
    <cellStyle name="Hiperlink" xfId="793" builtinId="8" hidden="1"/>
    <cellStyle name="Hiperlink" xfId="795" builtinId="8" hidden="1"/>
    <cellStyle name="Hiperlink" xfId="797" builtinId="8" hidden="1"/>
    <cellStyle name="Hiperlink" xfId="799" builtinId="8" hidden="1"/>
    <cellStyle name="Hiperlink" xfId="801" builtinId="8" hidden="1"/>
    <cellStyle name="Hiperlink" xfId="803" builtinId="8" hidden="1"/>
    <cellStyle name="Hiperlink" xfId="805" builtinId="8" hidden="1"/>
    <cellStyle name="Hiperlink" xfId="807" builtinId="8" hidden="1"/>
    <cellStyle name="Hiperlink" xfId="809" builtinId="8" hidden="1"/>
    <cellStyle name="Hiperlink" xfId="811" builtinId="8" hidden="1"/>
    <cellStyle name="Hiperlink" xfId="813" builtinId="8" hidden="1"/>
    <cellStyle name="Hiperlink" xfId="815" builtinId="8" hidden="1"/>
    <cellStyle name="Hiperlink" xfId="817" builtinId="8" hidden="1"/>
    <cellStyle name="Hiperlink" xfId="819" builtinId="8" hidden="1"/>
    <cellStyle name="Hiperlink" xfId="821" builtinId="8" hidden="1"/>
    <cellStyle name="Hiperlink" xfId="823" builtinId="8" hidden="1"/>
    <cellStyle name="Hiperlink" xfId="825" builtinId="8" hidden="1"/>
    <cellStyle name="Hiperlink" xfId="827" builtinId="8" hidden="1"/>
    <cellStyle name="Hiperlink" xfId="829" builtinId="8" hidden="1"/>
    <cellStyle name="Hiperlink" xfId="831" builtinId="8" hidden="1"/>
    <cellStyle name="Hiperlink" xfId="833" builtinId="8" hidden="1"/>
    <cellStyle name="Hiperlink" xfId="835" builtinId="8" hidden="1"/>
    <cellStyle name="Hiperlink" xfId="837" builtinId="8" hidden="1"/>
    <cellStyle name="Hiperlink" xfId="839" builtinId="8" hidden="1"/>
    <cellStyle name="Hiperlink" xfId="841" builtinId="8" hidden="1"/>
    <cellStyle name="Hiperlink" xfId="843" builtinId="8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4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32" builtinId="9" hidden="1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0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48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6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4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2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0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88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6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4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2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320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28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6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4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2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0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68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6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4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2" builtinId="9" hidden="1"/>
    <cellStyle name="Hiperlink Visitado" xfId="394" builtinId="9" hidden="1"/>
    <cellStyle name="Hiperlink Visitado" xfId="396" builtinId="9" hidden="1"/>
    <cellStyle name="Hiperlink Visitado" xfId="398" builtinId="9" hidden="1"/>
    <cellStyle name="Hiperlink Visitado" xfId="400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08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6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4" builtinId="9" hidden="1"/>
    <cellStyle name="Hiperlink Visitado" xfId="426" builtinId="9" hidden="1"/>
    <cellStyle name="Hiperlink Visitado" xfId="428" builtinId="9" hidden="1"/>
    <cellStyle name="Hiperlink Visitado" xfId="430" builtinId="9" hidden="1"/>
    <cellStyle name="Hiperlink Visitado" xfId="432" builtinId="9" hidden="1"/>
    <cellStyle name="Hiperlink Visitado" xfId="434" builtinId="9" hidden="1"/>
    <cellStyle name="Hiperlink Visitado" xfId="436" builtinId="9" hidden="1"/>
    <cellStyle name="Hiperlink Visitado" xfId="438" builtinId="9" hidden="1"/>
    <cellStyle name="Hiperlink Visitado" xfId="440" builtinId="9" hidden="1"/>
    <cellStyle name="Hiperlink Visitado" xfId="442" builtinId="9" hidden="1"/>
    <cellStyle name="Hiperlink Visitado" xfId="444" builtinId="9" hidden="1"/>
    <cellStyle name="Hiperlink Visitado" xfId="446" builtinId="9" hidden="1"/>
    <cellStyle name="Hiperlink Visitado" xfId="448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6" builtinId="9" hidden="1"/>
    <cellStyle name="Hiperlink Visitado" xfId="458" builtinId="9" hidden="1"/>
    <cellStyle name="Hiperlink Visitado" xfId="460" builtinId="9" hidden="1"/>
    <cellStyle name="Hiperlink Visitado" xfId="462" builtinId="9" hidden="1"/>
    <cellStyle name="Hiperlink Visitado" xfId="464" builtinId="9" hidden="1"/>
    <cellStyle name="Hiperlink Visitado" xfId="466" builtinId="9" hidden="1"/>
    <cellStyle name="Hiperlink Visitado" xfId="468" builtinId="9" hidden="1"/>
    <cellStyle name="Hiperlink Visitado" xfId="470" builtinId="9" hidden="1"/>
    <cellStyle name="Hiperlink Visitado" xfId="472" builtinId="9" hidden="1"/>
    <cellStyle name="Hiperlink Visitado" xfId="474" builtinId="9" hidden="1"/>
    <cellStyle name="Hiperlink Visitado" xfId="476" builtinId="9" hidden="1"/>
    <cellStyle name="Hiperlink Visitado" xfId="478" builtinId="9" hidden="1"/>
    <cellStyle name="Hiperlink Visitado" xfId="480" builtinId="9" hidden="1"/>
    <cellStyle name="Hiperlink Visitado" xfId="482" builtinId="9" hidden="1"/>
    <cellStyle name="Hiperlink Visitado" xfId="484" builtinId="9" hidden="1"/>
    <cellStyle name="Hiperlink Visitado" xfId="486" builtinId="9" hidden="1"/>
    <cellStyle name="Hiperlink Visitado" xfId="488" builtinId="9" hidden="1"/>
    <cellStyle name="Hiperlink Visitado" xfId="490" builtinId="9" hidden="1"/>
    <cellStyle name="Hiperlink Visitado" xfId="492" builtinId="9" hidden="1"/>
    <cellStyle name="Hiperlink Visitado" xfId="494" builtinId="9" hidden="1"/>
    <cellStyle name="Hiperlink Visitado" xfId="496" builtinId="9" hidden="1"/>
    <cellStyle name="Hiperlink Visitado" xfId="498" builtinId="9" hidden="1"/>
    <cellStyle name="Hiperlink Visitado" xfId="500" builtinId="9" hidden="1"/>
    <cellStyle name="Hiperlink Visitado" xfId="502" builtinId="9" hidden="1"/>
    <cellStyle name="Hiperlink Visitado" xfId="504" builtinId="9" hidden="1"/>
    <cellStyle name="Hiperlink Visitado" xfId="506" builtinId="9" hidden="1"/>
    <cellStyle name="Hiperlink Visitado" xfId="508" builtinId="9" hidden="1"/>
    <cellStyle name="Hiperlink Visitado" xfId="510" builtinId="9" hidden="1"/>
    <cellStyle name="Hiperlink Visitado" xfId="512" builtinId="9" hidden="1"/>
    <cellStyle name="Hiperlink Visitado" xfId="514" builtinId="9" hidden="1"/>
    <cellStyle name="Hiperlink Visitado" xfId="516" builtinId="9" hidden="1"/>
    <cellStyle name="Hiperlink Visitado" xfId="518" builtinId="9" hidden="1"/>
    <cellStyle name="Hiperlink Visitado" xfId="520" builtinId="9" hidden="1"/>
    <cellStyle name="Hiperlink Visitado" xfId="522" builtinId="9" hidden="1"/>
    <cellStyle name="Hiperlink Visitado" xfId="524" builtinId="9" hidden="1"/>
    <cellStyle name="Hiperlink Visitado" xfId="526" builtinId="9" hidden="1"/>
    <cellStyle name="Hiperlink Visitado" xfId="528" builtinId="9" hidden="1"/>
    <cellStyle name="Hiperlink Visitado" xfId="530" builtinId="9" hidden="1"/>
    <cellStyle name="Hiperlink Visitado" xfId="532" builtinId="9" hidden="1"/>
    <cellStyle name="Hiperlink Visitado" xfId="534" builtinId="9" hidden="1"/>
    <cellStyle name="Hiperlink Visitado" xfId="536" builtinId="9" hidden="1"/>
    <cellStyle name="Hiperlink Visitado" xfId="538" builtinId="9" hidden="1"/>
    <cellStyle name="Hiperlink Visitado" xfId="540" builtinId="9" hidden="1"/>
    <cellStyle name="Hiperlink Visitado" xfId="542" builtinId="9" hidden="1"/>
    <cellStyle name="Hiperlink Visitado" xfId="544" builtinId="9" hidden="1"/>
    <cellStyle name="Hiperlink Visitado" xfId="546" builtinId="9" hidden="1"/>
    <cellStyle name="Hiperlink Visitado" xfId="548" builtinId="9" hidden="1"/>
    <cellStyle name="Hiperlink Visitado" xfId="550" builtinId="9" hidden="1"/>
    <cellStyle name="Hiperlink Visitado" xfId="552" builtinId="9" hidden="1"/>
    <cellStyle name="Hiperlink Visitado" xfId="554" builtinId="9" hidden="1"/>
    <cellStyle name="Hiperlink Visitado" xfId="556" builtinId="9" hidden="1"/>
    <cellStyle name="Hiperlink Visitado" xfId="558" builtinId="9" hidden="1"/>
    <cellStyle name="Hiperlink Visitado" xfId="560" builtinId="9" hidden="1"/>
    <cellStyle name="Hiperlink Visitado" xfId="562" builtinId="9" hidden="1"/>
    <cellStyle name="Hiperlink Visitado" xfId="564" builtinId="9" hidden="1"/>
    <cellStyle name="Hiperlink Visitado" xfId="566" builtinId="9" hidden="1"/>
    <cellStyle name="Hiperlink Visitado" xfId="568" builtinId="9" hidden="1"/>
    <cellStyle name="Hiperlink Visitado" xfId="570" builtinId="9" hidden="1"/>
    <cellStyle name="Hiperlink Visitado" xfId="572" builtinId="9" hidden="1"/>
    <cellStyle name="Hiperlink Visitado" xfId="574" builtinId="9" hidden="1"/>
    <cellStyle name="Hiperlink Visitado" xfId="576" builtinId="9" hidden="1"/>
    <cellStyle name="Hiperlink Visitado" xfId="578" builtinId="9" hidden="1"/>
    <cellStyle name="Hiperlink Visitado" xfId="580" builtinId="9" hidden="1"/>
    <cellStyle name="Hiperlink Visitado" xfId="582" builtinId="9" hidden="1"/>
    <cellStyle name="Hiperlink Visitado" xfId="584" builtinId="9" hidden="1"/>
    <cellStyle name="Hiperlink Visitado" xfId="586" builtinId="9" hidden="1"/>
    <cellStyle name="Hiperlink Visitado" xfId="588" builtinId="9" hidden="1"/>
    <cellStyle name="Hiperlink Visitado" xfId="590" builtinId="9" hidden="1"/>
    <cellStyle name="Hiperlink Visitado" xfId="592" builtinId="9" hidden="1"/>
    <cellStyle name="Hiperlink Visitado" xfId="594" builtinId="9" hidden="1"/>
    <cellStyle name="Hiperlink Visitado" xfId="596" builtinId="9" hidden="1"/>
    <cellStyle name="Hiperlink Visitado" xfId="598" builtinId="9" hidden="1"/>
    <cellStyle name="Hiperlink Visitado" xfId="600" builtinId="9" hidden="1"/>
    <cellStyle name="Hiperlink Visitado" xfId="602" builtinId="9" hidden="1"/>
    <cellStyle name="Hiperlink Visitado" xfId="604" builtinId="9" hidden="1"/>
    <cellStyle name="Hiperlink Visitado" xfId="606" builtinId="9" hidden="1"/>
    <cellStyle name="Hiperlink Visitado" xfId="608" builtinId="9" hidden="1"/>
    <cellStyle name="Hiperlink Visitado" xfId="610" builtinId="9" hidden="1"/>
    <cellStyle name="Hiperlink Visitado" xfId="612" builtinId="9" hidden="1"/>
    <cellStyle name="Hiperlink Visitado" xfId="614" builtinId="9" hidden="1"/>
    <cellStyle name="Hiperlink Visitado" xfId="616" builtinId="9" hidden="1"/>
    <cellStyle name="Hiperlink Visitado" xfId="618" builtinId="9" hidden="1"/>
    <cellStyle name="Hiperlink Visitado" xfId="620" builtinId="9" hidden="1"/>
    <cellStyle name="Hiperlink Visitado" xfId="622" builtinId="9" hidden="1"/>
    <cellStyle name="Hiperlink Visitado" xfId="624" builtinId="9" hidden="1"/>
    <cellStyle name="Hiperlink Visitado" xfId="626" builtinId="9" hidden="1"/>
    <cellStyle name="Hiperlink Visitado" xfId="628" builtinId="9" hidden="1"/>
    <cellStyle name="Hiperlink Visitado" xfId="630" builtinId="9" hidden="1"/>
    <cellStyle name="Hiperlink Visitado" xfId="632" builtinId="9" hidden="1"/>
    <cellStyle name="Hiperlink Visitado" xfId="634" builtinId="9" hidden="1"/>
    <cellStyle name="Hiperlink Visitado" xfId="636" builtinId="9" hidden="1"/>
    <cellStyle name="Hiperlink Visitado" xfId="638" builtinId="9" hidden="1"/>
    <cellStyle name="Hiperlink Visitado" xfId="640" builtinId="9" hidden="1"/>
    <cellStyle name="Hiperlink Visitado" xfId="642" builtinId="9" hidden="1"/>
    <cellStyle name="Hiperlink Visitado" xfId="644" builtinId="9" hidden="1"/>
    <cellStyle name="Hiperlink Visitado" xfId="646" builtinId="9" hidden="1"/>
    <cellStyle name="Hiperlink Visitado" xfId="648" builtinId="9" hidden="1"/>
    <cellStyle name="Hiperlink Visitado" xfId="650" builtinId="9" hidden="1"/>
    <cellStyle name="Hiperlink Visitado" xfId="652" builtinId="9" hidden="1"/>
    <cellStyle name="Hiperlink Visitado" xfId="654" builtinId="9" hidden="1"/>
    <cellStyle name="Hiperlink Visitado" xfId="656" builtinId="9" hidden="1"/>
    <cellStyle name="Hiperlink Visitado" xfId="658" builtinId="9" hidden="1"/>
    <cellStyle name="Hiperlink Visitado" xfId="660" builtinId="9" hidden="1"/>
    <cellStyle name="Hiperlink Visitado" xfId="662" builtinId="9" hidden="1"/>
    <cellStyle name="Hiperlink Visitado" xfId="664" builtinId="9" hidden="1"/>
    <cellStyle name="Hiperlink Visitado" xfId="666" builtinId="9" hidden="1"/>
    <cellStyle name="Hiperlink Visitado" xfId="668" builtinId="9" hidden="1"/>
    <cellStyle name="Hiperlink Visitado" xfId="670" builtinId="9" hidden="1"/>
    <cellStyle name="Hiperlink Visitado" xfId="672" builtinId="9" hidden="1"/>
    <cellStyle name="Hiperlink Visitado" xfId="674" builtinId="9" hidden="1"/>
    <cellStyle name="Hiperlink Visitado" xfId="676" builtinId="9" hidden="1"/>
    <cellStyle name="Hiperlink Visitado" xfId="678" builtinId="9" hidden="1"/>
    <cellStyle name="Hiperlink Visitado" xfId="680" builtinId="9" hidden="1"/>
    <cellStyle name="Hiperlink Visitado" xfId="682" builtinId="9" hidden="1"/>
    <cellStyle name="Hiperlink Visitado" xfId="684" builtinId="9" hidden="1"/>
    <cellStyle name="Hiperlink Visitado" xfId="686" builtinId="9" hidden="1"/>
    <cellStyle name="Hiperlink Visitado" xfId="688" builtinId="9" hidden="1"/>
    <cellStyle name="Hiperlink Visitado" xfId="690" builtinId="9" hidden="1"/>
    <cellStyle name="Hiperlink Visitado" xfId="692" builtinId="9" hidden="1"/>
    <cellStyle name="Hiperlink Visitado" xfId="694" builtinId="9" hidden="1"/>
    <cellStyle name="Hiperlink Visitado" xfId="696" builtinId="9" hidden="1"/>
    <cellStyle name="Hiperlink Visitado" xfId="698" builtinId="9" hidden="1"/>
    <cellStyle name="Hiperlink Visitado" xfId="700" builtinId="9" hidden="1"/>
    <cellStyle name="Hiperlink Visitado" xfId="702" builtinId="9" hidden="1"/>
    <cellStyle name="Hiperlink Visitado" xfId="704" builtinId="9" hidden="1"/>
    <cellStyle name="Hiperlink Visitado" xfId="706" builtinId="9" hidden="1"/>
    <cellStyle name="Hiperlink Visitado" xfId="708" builtinId="9" hidden="1"/>
    <cellStyle name="Hiperlink Visitado" xfId="710" builtinId="9" hidden="1"/>
    <cellStyle name="Hiperlink Visitado" xfId="712" builtinId="9" hidden="1"/>
    <cellStyle name="Hiperlink Visitado" xfId="714" builtinId="9" hidden="1"/>
    <cellStyle name="Hiperlink Visitado" xfId="716" builtinId="9" hidden="1"/>
    <cellStyle name="Hiperlink Visitado" xfId="718" builtinId="9" hidden="1"/>
    <cellStyle name="Hiperlink Visitado" xfId="720" builtinId="9" hidden="1"/>
    <cellStyle name="Hiperlink Visitado" xfId="722" builtinId="9" hidden="1"/>
    <cellStyle name="Hiperlink Visitado" xfId="724" builtinId="9" hidden="1"/>
    <cellStyle name="Hiperlink Visitado" xfId="726" builtinId="9" hidden="1"/>
    <cellStyle name="Hiperlink Visitado" xfId="728" builtinId="9" hidden="1"/>
    <cellStyle name="Hiperlink Visitado" xfId="730" builtinId="9" hidden="1"/>
    <cellStyle name="Hiperlink Visitado" xfId="732" builtinId="9" hidden="1"/>
    <cellStyle name="Hiperlink Visitado" xfId="734" builtinId="9" hidden="1"/>
    <cellStyle name="Hiperlink Visitado" xfId="736" builtinId="9" hidden="1"/>
    <cellStyle name="Hiperlink Visitado" xfId="738" builtinId="9" hidden="1"/>
    <cellStyle name="Hiperlink Visitado" xfId="740" builtinId="9" hidden="1"/>
    <cellStyle name="Hiperlink Visitado" xfId="742" builtinId="9" hidden="1"/>
    <cellStyle name="Hiperlink Visitado" xfId="744" builtinId="9" hidden="1"/>
    <cellStyle name="Hiperlink Visitado" xfId="746" builtinId="9" hidden="1"/>
    <cellStyle name="Hiperlink Visitado" xfId="748" builtinId="9" hidden="1"/>
    <cellStyle name="Hiperlink Visitado" xfId="750" builtinId="9" hidden="1"/>
    <cellStyle name="Hiperlink Visitado" xfId="752" builtinId="9" hidden="1"/>
    <cellStyle name="Hiperlink Visitado" xfId="754" builtinId="9" hidden="1"/>
    <cellStyle name="Hiperlink Visitado" xfId="756" builtinId="9" hidden="1"/>
    <cellStyle name="Hiperlink Visitado" xfId="758" builtinId="9" hidden="1"/>
    <cellStyle name="Hiperlink Visitado" xfId="760" builtinId="9" hidden="1"/>
    <cellStyle name="Hiperlink Visitado" xfId="762" builtinId="9" hidden="1"/>
    <cellStyle name="Hiperlink Visitado" xfId="764" builtinId="9" hidden="1"/>
    <cellStyle name="Hiperlink Visitado" xfId="766" builtinId="9" hidden="1"/>
    <cellStyle name="Hiperlink Visitado" xfId="768" builtinId="9" hidden="1"/>
    <cellStyle name="Hiperlink Visitado" xfId="770" builtinId="9" hidden="1"/>
    <cellStyle name="Hiperlink Visitado" xfId="772" builtinId="9" hidden="1"/>
    <cellStyle name="Hiperlink Visitado" xfId="774" builtinId="9" hidden="1"/>
    <cellStyle name="Hiperlink Visitado" xfId="776" builtinId="9" hidden="1"/>
    <cellStyle name="Hiperlink Visitado" xfId="778" builtinId="9" hidden="1"/>
    <cellStyle name="Hiperlink Visitado" xfId="780" builtinId="9" hidden="1"/>
    <cellStyle name="Hiperlink Visitado" xfId="782" builtinId="9" hidden="1"/>
    <cellStyle name="Hiperlink Visitado" xfId="784" builtinId="9" hidden="1"/>
    <cellStyle name="Hiperlink Visitado" xfId="786" builtinId="9" hidden="1"/>
    <cellStyle name="Hiperlink Visitado" xfId="788" builtinId="9" hidden="1"/>
    <cellStyle name="Hiperlink Visitado" xfId="790" builtinId="9" hidden="1"/>
    <cellStyle name="Hiperlink Visitado" xfId="792" builtinId="9" hidden="1"/>
    <cellStyle name="Hiperlink Visitado" xfId="794" builtinId="9" hidden="1"/>
    <cellStyle name="Hiperlink Visitado" xfId="796" builtinId="9" hidden="1"/>
    <cellStyle name="Hiperlink Visitado" xfId="798" builtinId="9" hidden="1"/>
    <cellStyle name="Hiperlink Visitado" xfId="800" builtinId="9" hidden="1"/>
    <cellStyle name="Hiperlink Visitado" xfId="802" builtinId="9" hidden="1"/>
    <cellStyle name="Hiperlink Visitado" xfId="804" builtinId="9" hidden="1"/>
    <cellStyle name="Hiperlink Visitado" xfId="806" builtinId="9" hidden="1"/>
    <cellStyle name="Hiperlink Visitado" xfId="808" builtinId="9" hidden="1"/>
    <cellStyle name="Hiperlink Visitado" xfId="810" builtinId="9" hidden="1"/>
    <cellStyle name="Hiperlink Visitado" xfId="812" builtinId="9" hidden="1"/>
    <cellStyle name="Hiperlink Visitado" xfId="814" builtinId="9" hidden="1"/>
    <cellStyle name="Hiperlink Visitado" xfId="816" builtinId="9" hidden="1"/>
    <cellStyle name="Hiperlink Visitado" xfId="818" builtinId="9" hidden="1"/>
    <cellStyle name="Hiperlink Visitado" xfId="820" builtinId="9" hidden="1"/>
    <cellStyle name="Hiperlink Visitado" xfId="822" builtinId="9" hidden="1"/>
    <cellStyle name="Hiperlink Visitado" xfId="824" builtinId="9" hidden="1"/>
    <cellStyle name="Hiperlink Visitado" xfId="826" builtinId="9" hidden="1"/>
    <cellStyle name="Hiperlink Visitado" xfId="828" builtinId="9" hidden="1"/>
    <cellStyle name="Hiperlink Visitado" xfId="830" builtinId="9" hidden="1"/>
    <cellStyle name="Hiperlink Visitado" xfId="832" builtinId="9" hidden="1"/>
    <cellStyle name="Hiperlink Visitado" xfId="834" builtinId="9" hidden="1"/>
    <cellStyle name="Hiperlink Visitado" xfId="836" builtinId="9" hidden="1"/>
    <cellStyle name="Hiperlink Visitado" xfId="838" builtinId="9" hidden="1"/>
    <cellStyle name="Hiperlink Visitado" xfId="840" builtinId="9" hidden="1"/>
    <cellStyle name="Hiperlink Visitado" xfId="842" builtinId="9" hidden="1"/>
    <cellStyle name="Hiperlink Visitado" xfId="844" builtinId="9" hidden="1"/>
    <cellStyle name="Hiperlink Visitado" xfId="845" builtinId="9" hidden="1"/>
    <cellStyle name="Hiperlink Visitado" xfId="846" builtinId="9" hidden="1"/>
    <cellStyle name="Hiperlink Visitado" xfId="847" builtinId="9" hidden="1"/>
    <cellStyle name="Hiperlink Visitado" xfId="848" builtinId="9" hidden="1"/>
    <cellStyle name="Hiperlink Visitado" xfId="849" builtinId="9" hidden="1"/>
    <cellStyle name="Hiperlink Visitado" xfId="850" builtinId="9" hidden="1"/>
    <cellStyle name="Hiperlink Visitado" xfId="851" builtinId="9" hidden="1"/>
    <cellStyle name="Hiperlink Visitado" xfId="852" builtinId="9" hidden="1"/>
    <cellStyle name="Hiperlink Visitado" xfId="853" builtinId="9" hidden="1"/>
    <cellStyle name="Hiperlink Visitado" xfId="854" builtinId="9" hidden="1"/>
    <cellStyle name="Hiperlink Visitado" xfId="855" builtinId="9" hidden="1"/>
    <cellStyle name="Hiperlink Visitado" xfId="856" builtinId="9" hidden="1"/>
    <cellStyle name="Hiperlink Visitado" xfId="857" builtinId="9" hidden="1"/>
    <cellStyle name="Hiperlink Visitado" xfId="858" builtinId="9" hidden="1"/>
    <cellStyle name="Hiperlink Visitado" xfId="859" builtinId="9" hidden="1"/>
    <cellStyle name="Hiperlink Visitado" xfId="860" builtinId="9" hidden="1"/>
    <cellStyle name="Hiperlink Visitado" xfId="861" builtinId="9" hidden="1"/>
    <cellStyle name="Hiperlink Visitado" xfId="862" builtinId="9" hidden="1"/>
    <cellStyle name="Hiperlink Visitado" xfId="863" builtinId="9" hidden="1"/>
    <cellStyle name="Hiperlink Visitado" xfId="864" builtinId="9" hidden="1"/>
    <cellStyle name="Hiperlink Visitado" xfId="865" builtinId="9" hidden="1"/>
    <cellStyle name="Hiperlink Visitado" xfId="866" builtinId="9" hidden="1"/>
    <cellStyle name="Hiperlink Visitado" xfId="867" builtinId="9" hidden="1"/>
    <cellStyle name="Hiperlink Visitado" xfId="868" builtinId="9" hidden="1"/>
    <cellStyle name="Hiperlink Visitado" xfId="869" builtinId="9" hidden="1"/>
    <cellStyle name="Hiperlink Visitado" xfId="870" builtinId="9" hidden="1"/>
    <cellStyle name="Hiperlink Visitado" xfId="871" builtinId="9" hidden="1"/>
    <cellStyle name="Hiperlink Visitado" xfId="872" builtinId="9" hidden="1"/>
    <cellStyle name="Hiperlink Visitado" xfId="873" builtinId="9" hidden="1"/>
    <cellStyle name="Hiperlink Visitado" xfId="874" builtinId="9" hidden="1"/>
    <cellStyle name="Hiperlink Visitado" xfId="875" builtinId="9" hidden="1"/>
    <cellStyle name="Hiperlink Visitado" xfId="876" builtinId="9" hidden="1"/>
    <cellStyle name="Hiperlink Visitado" xfId="877" builtinId="9" hidden="1"/>
    <cellStyle name="Hiperlink Visitado" xfId="878" builtinId="9" hidden="1"/>
    <cellStyle name="Hiperlink Visitado" xfId="879" builtinId="9" hidden="1"/>
    <cellStyle name="Hiperlink Visitado" xfId="880" builtinId="9" hidden="1"/>
    <cellStyle name="Hiperlink Visitado" xfId="881" builtinId="9" hidden="1"/>
    <cellStyle name="Hiperlink Visitado" xfId="882" builtinId="9" hidden="1"/>
    <cellStyle name="Hiperlink Visitado" xfId="883" builtinId="9" hidden="1"/>
    <cellStyle name="Hiperlink Visitado" xfId="884" builtinId="9" hidden="1"/>
    <cellStyle name="Hiperlink Visitado" xfId="885" builtinId="9" hidden="1"/>
    <cellStyle name="Hiperlink Visitado" xfId="886" builtinId="9" hidden="1"/>
    <cellStyle name="Hiperlink Visitado" xfId="887" builtinId="9" hidden="1"/>
    <cellStyle name="Hiperlink Visitado" xfId="888" builtinId="9" hidden="1"/>
    <cellStyle name="Normal" xfId="0" builtinId="0"/>
  </cellStyles>
  <dxfs count="0"/>
  <tableStyles count="0" defaultTableStyle="TableStyleMedium9" defaultPivotStyle="PivotStyleMedium4"/>
  <colors>
    <mruColors>
      <color rgb="FF737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abilizei.com.br/contabilidade-online/anexo-2-simples-nacional" TargetMode="External"/><Relationship Id="rId2" Type="http://schemas.openxmlformats.org/officeDocument/2006/relationships/hyperlink" Target="https://blog.sage.com.br/simples-nacional-2018-confira-as-novas-tabelas-e-limites/" TargetMode="External"/><Relationship Id="rId1" Type="http://schemas.openxmlformats.org/officeDocument/2006/relationships/hyperlink" Target="https://blog.agilize.com.br/contabilidade-online/anexos-simples-nacional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83"/>
  <sheetViews>
    <sheetView tabSelected="1" zoomScale="150" zoomScaleNormal="150" zoomScalePageLayoutView="150" workbookViewId="0">
      <selection activeCell="B36" sqref="B36:B37"/>
    </sheetView>
  </sheetViews>
  <sheetFormatPr baseColWidth="10" defaultRowHeight="20" customHeight="1" x14ac:dyDescent="0.2"/>
  <cols>
    <col min="1" max="1" width="18" style="1" customWidth="1"/>
    <col min="2" max="3" width="14.1640625" style="2" customWidth="1"/>
    <col min="4" max="4" width="10.83203125" style="3"/>
    <col min="5" max="6" width="14.1640625" style="2" customWidth="1"/>
    <col min="7" max="8" width="14.1640625" style="3" customWidth="1"/>
    <col min="9" max="9" width="11.83203125" style="1" customWidth="1"/>
    <col min="10" max="16384" width="10.83203125" style="1"/>
  </cols>
  <sheetData>
    <row r="1" spans="1:9" ht="20" customHeight="1" x14ac:dyDescent="0.2">
      <c r="A1" s="29" t="s">
        <v>12</v>
      </c>
      <c r="B1" s="29"/>
      <c r="C1" s="29"/>
      <c r="D1" s="29"/>
      <c r="E1" s="29"/>
      <c r="F1" s="29"/>
      <c r="G1" s="29"/>
      <c r="H1" s="29"/>
      <c r="I1" s="29"/>
    </row>
    <row r="3" spans="1:9" s="6" customFormat="1" ht="60" customHeight="1" x14ac:dyDescent="0.2">
      <c r="A3" s="8" t="s">
        <v>28</v>
      </c>
      <c r="B3" s="9" t="s">
        <v>10</v>
      </c>
      <c r="C3" s="9" t="s">
        <v>11</v>
      </c>
      <c r="D3" s="10" t="s">
        <v>0</v>
      </c>
      <c r="E3" s="9" t="s">
        <v>1</v>
      </c>
      <c r="F3" s="10" t="s">
        <v>9</v>
      </c>
      <c r="G3" s="10" t="s">
        <v>2</v>
      </c>
      <c r="H3" s="10" t="s">
        <v>8</v>
      </c>
      <c r="I3" s="10" t="s">
        <v>33</v>
      </c>
    </row>
    <row r="4" spans="1:9" ht="20" customHeight="1" x14ac:dyDescent="0.2">
      <c r="A4" s="7" t="s">
        <v>3</v>
      </c>
      <c r="B4" s="4">
        <v>0</v>
      </c>
      <c r="C4" s="4">
        <v>180000</v>
      </c>
      <c r="D4" s="5">
        <v>0.04</v>
      </c>
      <c r="E4" s="4">
        <v>0</v>
      </c>
      <c r="F4" s="5">
        <f>D4</f>
        <v>0.04</v>
      </c>
      <c r="G4" s="5">
        <f>D4</f>
        <v>0.04</v>
      </c>
      <c r="H4" s="5">
        <f>D4</f>
        <v>0.04</v>
      </c>
      <c r="I4" s="5">
        <v>0.04</v>
      </c>
    </row>
    <row r="5" spans="1:9" ht="20" customHeight="1" x14ac:dyDescent="0.2">
      <c r="A5" s="7" t="s">
        <v>4</v>
      </c>
      <c r="B5" s="4">
        <v>180000.01</v>
      </c>
      <c r="C5" s="4">
        <v>360000</v>
      </c>
      <c r="D5" s="5">
        <v>7.2999999999999995E-2</v>
      </c>
      <c r="E5" s="4">
        <v>5940</v>
      </c>
      <c r="F5" s="5">
        <f>(B5*D5-E5)/B5</f>
        <v>4.0000001833333229E-2</v>
      </c>
      <c r="G5" s="5">
        <f>(((B5+C5)/2)*D5-E5)/((B5+C5)/2)</f>
        <v>5.1000000407407396E-2</v>
      </c>
      <c r="H5" s="5">
        <f>((C5*D5)-E5)/(C5)</f>
        <v>5.6500000000000002E-2</v>
      </c>
      <c r="I5" s="5">
        <v>5.4699999999999999E-2</v>
      </c>
    </row>
    <row r="6" spans="1:9" ht="20" customHeight="1" x14ac:dyDescent="0.2">
      <c r="A6" s="7" t="s">
        <v>5</v>
      </c>
      <c r="B6" s="4">
        <v>360000.01</v>
      </c>
      <c r="C6" s="4">
        <v>720000</v>
      </c>
      <c r="D6" s="5">
        <v>9.5000000000000001E-2</v>
      </c>
      <c r="E6" s="4">
        <v>13860</v>
      </c>
      <c r="F6" s="5">
        <f t="shared" ref="F6:F9" si="0">(B6*D6-E6)/B6</f>
        <v>5.6500001069444417E-2</v>
      </c>
      <c r="G6" s="5">
        <f>(((B6+C6)/2)*D6-E6)/((B6+C6)/2)</f>
        <v>6.9333333570987657E-2</v>
      </c>
      <c r="H6" s="5">
        <f t="shared" ref="H6:H9" si="1">((C6*D6)-E6)/(C6)</f>
        <v>7.5749999999999998E-2</v>
      </c>
      <c r="I6" s="5">
        <f>(6.84%+7.54%)/2</f>
        <v>7.1899999999999992E-2</v>
      </c>
    </row>
    <row r="7" spans="1:9" ht="20" customHeight="1" x14ac:dyDescent="0.2">
      <c r="A7" s="7" t="s">
        <v>6</v>
      </c>
      <c r="B7" s="4">
        <v>720000.01</v>
      </c>
      <c r="C7" s="4">
        <v>1800000</v>
      </c>
      <c r="D7" s="5">
        <v>0.107</v>
      </c>
      <c r="E7" s="4">
        <v>22500</v>
      </c>
      <c r="F7" s="5">
        <f t="shared" si="0"/>
        <v>7.575000043402777E-2</v>
      </c>
      <c r="G7" s="5">
        <f>(((B7+C7)/2)*D7-E7)/((B7+C7)/2)</f>
        <v>8.9142857213718826E-2</v>
      </c>
      <c r="H7" s="5">
        <f t="shared" si="1"/>
        <v>9.4500000000000001E-2</v>
      </c>
      <c r="I7" s="5">
        <f>(7.6%+9.12%)/2</f>
        <v>8.3599999999999994E-2</v>
      </c>
    </row>
    <row r="8" spans="1:9" ht="20" customHeight="1" x14ac:dyDescent="0.2">
      <c r="A8" s="7" t="s">
        <v>7</v>
      </c>
      <c r="B8" s="4">
        <v>1800000.01</v>
      </c>
      <c r="C8" s="4">
        <v>3600000</v>
      </c>
      <c r="D8" s="5">
        <v>0.14299999999999999</v>
      </c>
      <c r="E8" s="4">
        <v>87300</v>
      </c>
      <c r="F8" s="5">
        <f t="shared" si="0"/>
        <v>9.4500000269444426E-2</v>
      </c>
      <c r="G8" s="5">
        <f>(((B8+C8)/2)*D8-E8)/((B8+C8)/2)</f>
        <v>0.1106666667265432</v>
      </c>
      <c r="H8" s="5">
        <f t="shared" si="1"/>
        <v>0.11874999999999998</v>
      </c>
      <c r="I8" s="5">
        <f>(9.95%+11.61%)/2</f>
        <v>0.10779999999999999</v>
      </c>
    </row>
    <row r="9" spans="1:9" ht="20" customHeight="1" x14ac:dyDescent="0.2">
      <c r="A9" s="18" t="s">
        <v>23</v>
      </c>
      <c r="B9" s="16">
        <v>3600000.01</v>
      </c>
      <c r="C9" s="16">
        <v>4800000</v>
      </c>
      <c r="D9" s="17">
        <v>0.19</v>
      </c>
      <c r="E9" s="16">
        <v>378000</v>
      </c>
      <c r="F9" s="5">
        <f t="shared" si="0"/>
        <v>8.5000000291666641E-2</v>
      </c>
      <c r="G9" s="5">
        <f>(((B9+C9)/2)*D9-E9)/((B9+C9)/2)</f>
        <v>0.10000000010714287</v>
      </c>
      <c r="H9" s="5">
        <f t="shared" si="1"/>
        <v>0.11125</v>
      </c>
      <c r="I9" s="15" t="s">
        <v>24</v>
      </c>
    </row>
    <row r="10" spans="1:9" ht="20" customHeight="1" x14ac:dyDescent="0.2">
      <c r="A10" s="26" t="s">
        <v>21</v>
      </c>
      <c r="B10" s="27"/>
      <c r="C10" s="27"/>
      <c r="D10" s="27"/>
      <c r="E10" s="27"/>
      <c r="F10" s="27"/>
      <c r="G10" s="27"/>
      <c r="H10" s="28"/>
    </row>
    <row r="11" spans="1:9" ht="20" customHeight="1" x14ac:dyDescent="0.2">
      <c r="A11" s="19" t="s">
        <v>30</v>
      </c>
      <c r="B11" s="23" t="s">
        <v>31</v>
      </c>
      <c r="C11" s="11" t="s">
        <v>13</v>
      </c>
      <c r="D11" s="12" t="s">
        <v>14</v>
      </c>
      <c r="E11" s="11" t="s">
        <v>15</v>
      </c>
      <c r="F11" s="12" t="s">
        <v>16</v>
      </c>
      <c r="G11" s="30" t="s">
        <v>17</v>
      </c>
      <c r="H11" s="30"/>
    </row>
    <row r="12" spans="1:9" ht="20" customHeight="1" x14ac:dyDescent="0.2">
      <c r="A12" s="20" t="s">
        <v>27</v>
      </c>
      <c r="B12" s="35">
        <v>420000</v>
      </c>
      <c r="C12" s="36">
        <v>50000</v>
      </c>
      <c r="D12" s="32">
        <v>9.5000000000000001E-2</v>
      </c>
      <c r="E12" s="33">
        <v>13860</v>
      </c>
      <c r="F12" s="14">
        <f>((B12*D12)-E12)/B12</f>
        <v>6.2E-2</v>
      </c>
      <c r="G12" s="25">
        <f>C12*F12</f>
        <v>3100</v>
      </c>
      <c r="H12" s="25"/>
    </row>
    <row r="13" spans="1:9" ht="20" customHeight="1" x14ac:dyDescent="0.2">
      <c r="A13" s="24" t="s">
        <v>34</v>
      </c>
      <c r="B13" s="37"/>
      <c r="C13" s="38"/>
      <c r="D13" s="34"/>
      <c r="E13" s="21" t="s">
        <v>32</v>
      </c>
      <c r="F13" s="22">
        <f>D13</f>
        <v>0</v>
      </c>
      <c r="G13" s="31">
        <f>C12*F13</f>
        <v>0</v>
      </c>
      <c r="H13" s="31"/>
    </row>
    <row r="15" spans="1:9" s="6" customFormat="1" ht="60" customHeight="1" x14ac:dyDescent="0.2">
      <c r="A15" s="8" t="s">
        <v>29</v>
      </c>
      <c r="B15" s="9" t="s">
        <v>10</v>
      </c>
      <c r="C15" s="9" t="s">
        <v>11</v>
      </c>
      <c r="D15" s="10" t="s">
        <v>0</v>
      </c>
      <c r="E15" s="9" t="s">
        <v>1</v>
      </c>
      <c r="F15" s="10" t="s">
        <v>9</v>
      </c>
      <c r="G15" s="10" t="s">
        <v>2</v>
      </c>
      <c r="H15" s="10" t="s">
        <v>8</v>
      </c>
      <c r="I15" s="10" t="s">
        <v>33</v>
      </c>
    </row>
    <row r="16" spans="1:9" ht="20" customHeight="1" x14ac:dyDescent="0.2">
      <c r="A16" s="7" t="s">
        <v>3</v>
      </c>
      <c r="B16" s="4">
        <v>0</v>
      </c>
      <c r="C16" s="4">
        <v>180000</v>
      </c>
      <c r="D16" s="5">
        <v>4.4999999999999998E-2</v>
      </c>
      <c r="E16" s="4">
        <v>0</v>
      </c>
      <c r="F16" s="5">
        <f>D16</f>
        <v>4.4999999999999998E-2</v>
      </c>
      <c r="G16" s="5">
        <f>D16</f>
        <v>4.4999999999999998E-2</v>
      </c>
      <c r="H16" s="5">
        <f>D16</f>
        <v>4.4999999999999998E-2</v>
      </c>
      <c r="I16" s="5">
        <v>4.4999999999999998E-2</v>
      </c>
    </row>
    <row r="17" spans="1:9" ht="20" customHeight="1" x14ac:dyDescent="0.2">
      <c r="A17" s="7" t="s">
        <v>4</v>
      </c>
      <c r="B17" s="4">
        <v>180000.01</v>
      </c>
      <c r="C17" s="4">
        <v>360000</v>
      </c>
      <c r="D17" s="5">
        <v>7.8E-2</v>
      </c>
      <c r="E17" s="4">
        <v>5940</v>
      </c>
      <c r="F17" s="5">
        <f>(B17*D17-E17)/B17</f>
        <v>4.5000001833333234E-2</v>
      </c>
      <c r="G17" s="5">
        <f>(((B17+C17)/2)*D17-E17)/((B17+C17)/2)</f>
        <v>5.6000000407407401E-2</v>
      </c>
      <c r="H17" s="5">
        <f>((C17*D17)-E17)/(C17)</f>
        <v>6.1499999999999999E-2</v>
      </c>
      <c r="I17" s="5">
        <v>5.9700000000000003E-2</v>
      </c>
    </row>
    <row r="18" spans="1:9" ht="20" customHeight="1" x14ac:dyDescent="0.2">
      <c r="A18" s="7" t="s">
        <v>5</v>
      </c>
      <c r="B18" s="4">
        <v>360000.01</v>
      </c>
      <c r="C18" s="4">
        <v>720000</v>
      </c>
      <c r="D18" s="5">
        <v>0.1</v>
      </c>
      <c r="E18" s="4">
        <v>13860</v>
      </c>
      <c r="F18" s="5">
        <f t="shared" ref="F18:F21" si="2">(B18*D18-E18)/B18</f>
        <v>6.1500001069444421E-2</v>
      </c>
      <c r="G18" s="5">
        <f>(((B18+C18)/2)*D18-E18)/((B18+C18)/2)</f>
        <v>7.4333333570987661E-2</v>
      </c>
      <c r="H18" s="5">
        <f t="shared" ref="H18:H21" si="3">((C18*D18)-E18)/(C18)</f>
        <v>8.0750000000000002E-2</v>
      </c>
      <c r="I18" s="5">
        <f>(7.34%+8.04%)/2</f>
        <v>7.6899999999999996E-2</v>
      </c>
    </row>
    <row r="19" spans="1:9" ht="20" customHeight="1" x14ac:dyDescent="0.2">
      <c r="A19" s="7" t="s">
        <v>6</v>
      </c>
      <c r="B19" s="4">
        <v>720000.01</v>
      </c>
      <c r="C19" s="4">
        <v>1800000</v>
      </c>
      <c r="D19" s="5">
        <v>0.112</v>
      </c>
      <c r="E19" s="4">
        <v>22500</v>
      </c>
      <c r="F19" s="5">
        <f t="shared" si="2"/>
        <v>8.0750000434027774E-2</v>
      </c>
      <c r="G19" s="5">
        <f>(((B19+C19)/2)*D19-E19)/((B19+C19)/2)</f>
        <v>9.4142857213718817E-2</v>
      </c>
      <c r="H19" s="5">
        <f t="shared" si="3"/>
        <v>9.9500000000000005E-2</v>
      </c>
      <c r="I19" s="5">
        <f>(8.1%+9.62%)/2</f>
        <v>8.8599999999999998E-2</v>
      </c>
    </row>
    <row r="20" spans="1:9" ht="20" customHeight="1" x14ac:dyDescent="0.2">
      <c r="A20" s="7" t="s">
        <v>7</v>
      </c>
      <c r="B20" s="4">
        <v>1800000</v>
      </c>
      <c r="C20" s="4">
        <v>3600000</v>
      </c>
      <c r="D20" s="5">
        <v>0.14699999999999999</v>
      </c>
      <c r="E20" s="4">
        <v>85500</v>
      </c>
      <c r="F20" s="5">
        <f t="shared" si="2"/>
        <v>9.9500000000000005E-2</v>
      </c>
      <c r="G20" s="5">
        <f>(((B20+C20)/2)*D20-E20)/((B20+C20)/2)</f>
        <v>0.11533333333333333</v>
      </c>
      <c r="H20" s="5">
        <f t="shared" si="3"/>
        <v>0.12325</v>
      </c>
      <c r="I20" s="5">
        <f>(10.45%+12.11%)/2</f>
        <v>0.1128</v>
      </c>
    </row>
    <row r="21" spans="1:9" ht="20" customHeight="1" x14ac:dyDescent="0.2">
      <c r="A21" s="18" t="s">
        <v>23</v>
      </c>
      <c r="B21" s="16">
        <v>3600000</v>
      </c>
      <c r="C21" s="16">
        <v>4800000</v>
      </c>
      <c r="D21" s="17">
        <v>0.3</v>
      </c>
      <c r="E21" s="16">
        <v>720000</v>
      </c>
      <c r="F21" s="5">
        <f t="shared" si="2"/>
        <v>0.1</v>
      </c>
      <c r="G21" s="5">
        <f>(((B21+C21)/2)*D21-E21)/((B21+C21)/2)</f>
        <v>0.12857142857142856</v>
      </c>
      <c r="H21" s="5">
        <f t="shared" si="3"/>
        <v>0.15</v>
      </c>
      <c r="I21" s="15" t="s">
        <v>24</v>
      </c>
    </row>
    <row r="22" spans="1:9" ht="20" customHeight="1" x14ac:dyDescent="0.2">
      <c r="A22" s="26" t="s">
        <v>21</v>
      </c>
      <c r="B22" s="27"/>
      <c r="C22" s="27"/>
      <c r="D22" s="27"/>
      <c r="E22" s="27"/>
      <c r="F22" s="27"/>
      <c r="G22" s="27"/>
      <c r="H22" s="28"/>
    </row>
    <row r="23" spans="1:9" ht="20" customHeight="1" x14ac:dyDescent="0.2">
      <c r="A23" s="19" t="s">
        <v>30</v>
      </c>
      <c r="B23" s="23" t="s">
        <v>31</v>
      </c>
      <c r="C23" s="11" t="s">
        <v>13</v>
      </c>
      <c r="D23" s="12" t="s">
        <v>14</v>
      </c>
      <c r="E23" s="11" t="s">
        <v>15</v>
      </c>
      <c r="F23" s="12" t="s">
        <v>16</v>
      </c>
      <c r="G23" s="30" t="s">
        <v>17</v>
      </c>
      <c r="H23" s="30"/>
    </row>
    <row r="24" spans="1:9" ht="20" customHeight="1" x14ac:dyDescent="0.2">
      <c r="A24" s="20" t="s">
        <v>27</v>
      </c>
      <c r="B24" s="35">
        <v>900000</v>
      </c>
      <c r="C24" s="36">
        <v>75000</v>
      </c>
      <c r="D24" s="32">
        <v>0.112</v>
      </c>
      <c r="E24" s="33">
        <v>22500</v>
      </c>
      <c r="F24" s="14">
        <f>((B24*D24)-E24)/B24</f>
        <v>8.6999999999999994E-2</v>
      </c>
      <c r="G24" s="25">
        <f>C24*F24</f>
        <v>6525</v>
      </c>
      <c r="H24" s="25"/>
    </row>
    <row r="25" spans="1:9" ht="20" customHeight="1" x14ac:dyDescent="0.2">
      <c r="A25" s="24" t="s">
        <v>34</v>
      </c>
      <c r="B25" s="37"/>
      <c r="C25" s="38"/>
      <c r="D25" s="34"/>
      <c r="E25" s="21" t="s">
        <v>32</v>
      </c>
      <c r="F25" s="22">
        <f>D25</f>
        <v>0</v>
      </c>
      <c r="G25" s="31">
        <f>C24*F25</f>
        <v>0</v>
      </c>
      <c r="H25" s="31"/>
    </row>
    <row r="27" spans="1:9" s="6" customFormat="1" ht="60" customHeight="1" x14ac:dyDescent="0.2">
      <c r="A27" s="8" t="s">
        <v>25</v>
      </c>
      <c r="B27" s="9" t="s">
        <v>10</v>
      </c>
      <c r="C27" s="9" t="s">
        <v>11</v>
      </c>
      <c r="D27" s="10" t="s">
        <v>0</v>
      </c>
      <c r="E27" s="9" t="s">
        <v>1</v>
      </c>
      <c r="F27" s="10" t="s">
        <v>9</v>
      </c>
      <c r="G27" s="10" t="s">
        <v>2</v>
      </c>
      <c r="H27" s="10" t="s">
        <v>8</v>
      </c>
      <c r="I27" s="10" t="s">
        <v>35</v>
      </c>
    </row>
    <row r="28" spans="1:9" ht="20" customHeight="1" x14ac:dyDescent="0.2">
      <c r="A28" s="7" t="s">
        <v>3</v>
      </c>
      <c r="B28" s="4">
        <v>0</v>
      </c>
      <c r="C28" s="4">
        <v>180000</v>
      </c>
      <c r="D28" s="5">
        <v>0.06</v>
      </c>
      <c r="E28" s="4">
        <v>0</v>
      </c>
      <c r="F28" s="5">
        <f>D28</f>
        <v>0.06</v>
      </c>
      <c r="G28" s="5">
        <f>D28</f>
        <v>0.06</v>
      </c>
      <c r="H28" s="5">
        <f>D28</f>
        <v>0.06</v>
      </c>
      <c r="I28" s="5">
        <v>0.06</v>
      </c>
    </row>
    <row r="29" spans="1:9" ht="20" customHeight="1" x14ac:dyDescent="0.2">
      <c r="A29" s="7" t="s">
        <v>4</v>
      </c>
      <c r="B29" s="4">
        <v>180000.01</v>
      </c>
      <c r="C29" s="4">
        <v>360000</v>
      </c>
      <c r="D29" s="5">
        <v>0.112</v>
      </c>
      <c r="E29" s="4">
        <v>9360</v>
      </c>
      <c r="F29" s="5">
        <f>(B29*D29-E29)/B29</f>
        <v>6.000000288888873E-2</v>
      </c>
      <c r="G29" s="5">
        <f>(((B29+C29)/2)*D29-E29)/((B29+C29)/2)</f>
        <v>7.733333397530863E-2</v>
      </c>
      <c r="H29" s="5">
        <f>((C29*D29)-E29)/(C29)</f>
        <v>8.5999999999999993E-2</v>
      </c>
      <c r="I29" s="5">
        <v>8.2100000000000006E-2</v>
      </c>
    </row>
    <row r="30" spans="1:9" ht="20" customHeight="1" x14ac:dyDescent="0.2">
      <c r="A30" s="7" t="s">
        <v>5</v>
      </c>
      <c r="B30" s="4">
        <v>360000.01</v>
      </c>
      <c r="C30" s="4">
        <v>720000</v>
      </c>
      <c r="D30" s="5">
        <v>0.13500000000000001</v>
      </c>
      <c r="E30" s="4">
        <v>17640</v>
      </c>
      <c r="F30" s="5">
        <f>(B30*D30-E30)/B30</f>
        <v>8.6000001361111092E-2</v>
      </c>
      <c r="G30" s="5">
        <f>(((B30+C30)/2)*D30-E30)/((B30+C30)/2)</f>
        <v>0.10233333363580246</v>
      </c>
      <c r="H30" s="5">
        <f t="shared" ref="H30:H33" si="4">((C30*D30)-E30)/(C30)</f>
        <v>0.1105</v>
      </c>
      <c r="I30" s="5">
        <f>(10.26%+11.31%)/2</f>
        <v>0.10785</v>
      </c>
    </row>
    <row r="31" spans="1:9" ht="20" customHeight="1" x14ac:dyDescent="0.2">
      <c r="A31" s="7" t="s">
        <v>6</v>
      </c>
      <c r="B31" s="4">
        <v>720000.01</v>
      </c>
      <c r="C31" s="4">
        <v>1800000</v>
      </c>
      <c r="D31" s="5">
        <v>0.16</v>
      </c>
      <c r="E31" s="4">
        <v>35640</v>
      </c>
      <c r="F31" s="5">
        <f t="shared" ref="F31" si="5">(B31*D31-E31)/B31</f>
        <v>0.11050000068749999</v>
      </c>
      <c r="G31" s="5">
        <f>(((B31+C31)/2)*D31-E31)/((B31+C31)/2)</f>
        <v>0.13171428582653061</v>
      </c>
      <c r="H31" s="5">
        <f>((C31*D31)-E31)/(C31)</f>
        <v>0.14019999999999999</v>
      </c>
      <c r="I31" s="5">
        <f>(11.4%+13.68%)/2</f>
        <v>0.12540000000000001</v>
      </c>
    </row>
    <row r="32" spans="1:9" ht="20" customHeight="1" x14ac:dyDescent="0.2">
      <c r="A32" s="7" t="s">
        <v>7</v>
      </c>
      <c r="B32" s="4">
        <v>1800000</v>
      </c>
      <c r="C32" s="4">
        <v>3600000</v>
      </c>
      <c r="D32" s="5">
        <v>0.21</v>
      </c>
      <c r="E32" s="4">
        <v>125640</v>
      </c>
      <c r="F32" s="5">
        <f>(B32*D32-E32)/B32</f>
        <v>0.14019999999999999</v>
      </c>
      <c r="G32" s="5">
        <f>(((B32+C32)/2)*D32-E32)/((B32+C32)/2)</f>
        <v>0.16346666666666668</v>
      </c>
      <c r="H32" s="5">
        <f t="shared" si="4"/>
        <v>0.17510000000000001</v>
      </c>
      <c r="I32" s="5">
        <f>(12.68%+17.42%)/2</f>
        <v>0.15050000000000002</v>
      </c>
    </row>
    <row r="33" spans="1:9" ht="20" customHeight="1" x14ac:dyDescent="0.2">
      <c r="A33" s="18" t="s">
        <v>23</v>
      </c>
      <c r="B33" s="16">
        <v>3600000</v>
      </c>
      <c r="C33" s="16">
        <v>4800000</v>
      </c>
      <c r="D33" s="17">
        <v>0.33</v>
      </c>
      <c r="E33" s="16">
        <v>648000</v>
      </c>
      <c r="F33" s="5">
        <f>(B33*D33-E33)/B33</f>
        <v>0.15</v>
      </c>
      <c r="G33" s="5">
        <f>(((B33+C33)/2)*D33-E33)/((B33+C33)/2)</f>
        <v>0.17571428571428571</v>
      </c>
      <c r="H33" s="5">
        <f t="shared" si="4"/>
        <v>0.19500000000000001</v>
      </c>
      <c r="I33" s="15" t="s">
        <v>22</v>
      </c>
    </row>
    <row r="34" spans="1:9" ht="20" customHeight="1" x14ac:dyDescent="0.2">
      <c r="A34" s="26" t="s">
        <v>21</v>
      </c>
      <c r="B34" s="27"/>
      <c r="C34" s="27"/>
      <c r="D34" s="27"/>
      <c r="E34" s="27"/>
      <c r="F34" s="27"/>
      <c r="G34" s="27"/>
      <c r="H34" s="28"/>
    </row>
    <row r="35" spans="1:9" ht="20" customHeight="1" x14ac:dyDescent="0.2">
      <c r="A35" s="19" t="s">
        <v>30</v>
      </c>
      <c r="B35" s="23" t="s">
        <v>31</v>
      </c>
      <c r="C35" s="11" t="s">
        <v>13</v>
      </c>
      <c r="D35" s="12" t="s">
        <v>14</v>
      </c>
      <c r="E35" s="11" t="s">
        <v>15</v>
      </c>
      <c r="F35" s="12" t="s">
        <v>16</v>
      </c>
      <c r="G35" s="30" t="s">
        <v>17</v>
      </c>
      <c r="H35" s="30"/>
    </row>
    <row r="36" spans="1:9" ht="20" customHeight="1" x14ac:dyDescent="0.2">
      <c r="A36" s="20" t="s">
        <v>27</v>
      </c>
      <c r="B36" s="35">
        <v>370000</v>
      </c>
      <c r="C36" s="36">
        <v>30000</v>
      </c>
      <c r="D36" s="32">
        <v>0.13500000000000001</v>
      </c>
      <c r="E36" s="33">
        <v>17640</v>
      </c>
      <c r="F36" s="14">
        <f>((B36*D36)-E36)/B36</f>
        <v>8.7324324324324326E-2</v>
      </c>
      <c r="G36" s="25">
        <f>C36*F36</f>
        <v>2619.7297297297296</v>
      </c>
      <c r="H36" s="25"/>
    </row>
    <row r="37" spans="1:9" ht="20" customHeight="1" x14ac:dyDescent="0.2">
      <c r="A37" s="24" t="s">
        <v>34</v>
      </c>
      <c r="B37" s="37"/>
      <c r="C37" s="38"/>
      <c r="D37" s="39"/>
      <c r="E37" s="21" t="s">
        <v>32</v>
      </c>
      <c r="F37" s="22">
        <f>D37</f>
        <v>0</v>
      </c>
      <c r="G37" s="31">
        <f>C36*F36</f>
        <v>2619.7297297297296</v>
      </c>
      <c r="H37" s="31"/>
    </row>
    <row r="39" spans="1:9" s="6" customFormat="1" ht="60" customHeight="1" x14ac:dyDescent="0.2">
      <c r="A39" s="8" t="s">
        <v>26</v>
      </c>
      <c r="B39" s="9" t="s">
        <v>10</v>
      </c>
      <c r="C39" s="9" t="s">
        <v>11</v>
      </c>
      <c r="D39" s="10" t="s">
        <v>0</v>
      </c>
      <c r="E39" s="9" t="s">
        <v>1</v>
      </c>
      <c r="F39" s="10" t="s">
        <v>9</v>
      </c>
      <c r="G39" s="10" t="s">
        <v>2</v>
      </c>
      <c r="H39" s="10" t="s">
        <v>8</v>
      </c>
      <c r="I39" s="10" t="s">
        <v>35</v>
      </c>
    </row>
    <row r="40" spans="1:9" ht="20" customHeight="1" x14ac:dyDescent="0.2">
      <c r="A40" s="7" t="s">
        <v>3</v>
      </c>
      <c r="B40" s="4">
        <v>0</v>
      </c>
      <c r="C40" s="4">
        <v>180000</v>
      </c>
      <c r="D40" s="5">
        <v>0.155</v>
      </c>
      <c r="E40" s="4">
        <v>0</v>
      </c>
      <c r="F40" s="5">
        <f>D40</f>
        <v>0.155</v>
      </c>
      <c r="G40" s="5">
        <f>D40</f>
        <v>0.155</v>
      </c>
      <c r="H40" s="5">
        <f>D40</f>
        <v>0.155</v>
      </c>
      <c r="I40" s="5">
        <v>0.16930000000000001</v>
      </c>
    </row>
    <row r="41" spans="1:9" ht="20" customHeight="1" x14ac:dyDescent="0.2">
      <c r="A41" s="7" t="s">
        <v>4</v>
      </c>
      <c r="B41" s="4">
        <v>180000.01</v>
      </c>
      <c r="C41" s="4">
        <v>360000</v>
      </c>
      <c r="D41" s="5">
        <v>0.18</v>
      </c>
      <c r="E41" s="4">
        <v>4500</v>
      </c>
      <c r="F41" s="5">
        <f>(B41*D41-E41)/B41</f>
        <v>0.15500000138888881</v>
      </c>
      <c r="G41" s="5">
        <f>(((B41+C41)/2)*D41-E41)/((B41+C41)/2)</f>
        <v>0.1633333336419753</v>
      </c>
      <c r="H41" s="5">
        <f>((C41*D41)-E41)/(C41)</f>
        <v>0.16750000000000001</v>
      </c>
      <c r="I41" s="5">
        <v>0.1772</v>
      </c>
    </row>
    <row r="42" spans="1:9" ht="20" customHeight="1" x14ac:dyDescent="0.2">
      <c r="A42" s="7" t="s">
        <v>5</v>
      </c>
      <c r="B42" s="4">
        <v>360000.01</v>
      </c>
      <c r="C42" s="4">
        <v>720000</v>
      </c>
      <c r="D42" s="5">
        <v>0.19500000000000001</v>
      </c>
      <c r="E42" s="4">
        <v>9900</v>
      </c>
      <c r="F42" s="5">
        <f t="shared" ref="F42:F45" si="6">(B42*D42-E42)/B42</f>
        <v>0.16750000076388888</v>
      </c>
      <c r="G42" s="5">
        <f>(((B42+C42)/2)*D42-E42)/((B42+C42)/2)</f>
        <v>0.17666666683641977</v>
      </c>
      <c r="H42" s="5">
        <f t="shared" ref="H42:H45" si="7">((C42*D42)-E42)/(C42)</f>
        <v>0.18124999999999999</v>
      </c>
      <c r="I42" s="5">
        <f>(18.43%+18.77%)/2</f>
        <v>0.186</v>
      </c>
    </row>
    <row r="43" spans="1:9" ht="20" customHeight="1" x14ac:dyDescent="0.2">
      <c r="A43" s="7" t="s">
        <v>6</v>
      </c>
      <c r="B43" s="4">
        <v>720000.01</v>
      </c>
      <c r="C43" s="4">
        <v>1800000</v>
      </c>
      <c r="D43" s="5">
        <v>0.20499999999999999</v>
      </c>
      <c r="E43" s="4">
        <v>17100</v>
      </c>
      <c r="F43" s="5">
        <f t="shared" si="6"/>
        <v>0.18125000032986108</v>
      </c>
      <c r="G43" s="5">
        <f>(((B43+C43)/2)*D43-E43)/((B43+C43)/2)</f>
        <v>0.19142857148242631</v>
      </c>
      <c r="H43" s="5">
        <f t="shared" si="7"/>
        <v>0.19550000000000001</v>
      </c>
      <c r="I43" s="5">
        <f>(19.04%+21.38%)/2</f>
        <v>0.2021</v>
      </c>
    </row>
    <row r="44" spans="1:9" ht="20" customHeight="1" x14ac:dyDescent="0.2">
      <c r="A44" s="7" t="s">
        <v>7</v>
      </c>
      <c r="B44" s="4">
        <v>1800000</v>
      </c>
      <c r="C44" s="4">
        <v>3600000</v>
      </c>
      <c r="D44" s="5">
        <v>0.23</v>
      </c>
      <c r="E44" s="4">
        <v>62100</v>
      </c>
      <c r="F44" s="5">
        <f t="shared" si="6"/>
        <v>0.19550000000000001</v>
      </c>
      <c r="G44" s="5">
        <f>(((B44+C44)/2)*D44-E44)/((B44+C44)/2)</f>
        <v>0.20699999999999999</v>
      </c>
      <c r="H44" s="5">
        <f t="shared" si="7"/>
        <v>0.21274999999999999</v>
      </c>
      <c r="I44" s="5">
        <f>(21.86%+22.45%)/2</f>
        <v>0.22155</v>
      </c>
    </row>
    <row r="45" spans="1:9" ht="20" customHeight="1" x14ac:dyDescent="0.2">
      <c r="A45" s="18" t="s">
        <v>23</v>
      </c>
      <c r="B45" s="16">
        <v>3600000</v>
      </c>
      <c r="C45" s="16">
        <v>4800000</v>
      </c>
      <c r="D45" s="17">
        <v>0.30499999999999999</v>
      </c>
      <c r="E45" s="16">
        <v>540000</v>
      </c>
      <c r="F45" s="5">
        <f t="shared" si="6"/>
        <v>0.155</v>
      </c>
      <c r="G45" s="5">
        <f>(((B45+C45)/2)*D45-E45)/((B45+C45)/2)</f>
        <v>0.17642857142857143</v>
      </c>
      <c r="H45" s="5">
        <f t="shared" si="7"/>
        <v>0.1925</v>
      </c>
      <c r="I45" s="15" t="s">
        <v>22</v>
      </c>
    </row>
    <row r="46" spans="1:9" ht="20" customHeight="1" x14ac:dyDescent="0.2">
      <c r="A46" s="26" t="s">
        <v>21</v>
      </c>
      <c r="B46" s="27"/>
      <c r="C46" s="27"/>
      <c r="D46" s="27"/>
      <c r="E46" s="27"/>
      <c r="F46" s="27"/>
      <c r="G46" s="27"/>
      <c r="H46" s="28"/>
    </row>
    <row r="47" spans="1:9" ht="20" customHeight="1" x14ac:dyDescent="0.2">
      <c r="A47" s="19" t="s">
        <v>30</v>
      </c>
      <c r="B47" s="23" t="s">
        <v>31</v>
      </c>
      <c r="C47" s="11" t="s">
        <v>13</v>
      </c>
      <c r="D47" s="12" t="s">
        <v>14</v>
      </c>
      <c r="E47" s="11" t="s">
        <v>15</v>
      </c>
      <c r="F47" s="12" t="s">
        <v>16</v>
      </c>
      <c r="G47" s="30" t="s">
        <v>17</v>
      </c>
      <c r="H47" s="30"/>
    </row>
    <row r="48" spans="1:9" ht="20" customHeight="1" x14ac:dyDescent="0.2">
      <c r="A48" s="20" t="s">
        <v>27</v>
      </c>
      <c r="B48" s="35">
        <v>900000</v>
      </c>
      <c r="C48" s="36">
        <v>75000</v>
      </c>
      <c r="D48" s="32">
        <v>0.20499999999999999</v>
      </c>
      <c r="E48" s="33">
        <v>17100</v>
      </c>
      <c r="F48" s="14">
        <f>((B48*D48)-E48)/B48</f>
        <v>0.186</v>
      </c>
      <c r="G48" s="25">
        <f>C48*F48</f>
        <v>13950</v>
      </c>
      <c r="H48" s="25"/>
    </row>
    <row r="49" spans="1:8" ht="20" customHeight="1" x14ac:dyDescent="0.2">
      <c r="A49" s="24" t="s">
        <v>34</v>
      </c>
      <c r="B49" s="37"/>
      <c r="C49" s="38"/>
      <c r="D49" s="34"/>
      <c r="E49" s="21" t="s">
        <v>32</v>
      </c>
      <c r="F49" s="22">
        <f>D49</f>
        <v>0</v>
      </c>
      <c r="G49" s="31">
        <f>C48*F48</f>
        <v>13950</v>
      </c>
      <c r="H49" s="31"/>
    </row>
    <row r="51" spans="1:8" ht="20" customHeight="1" x14ac:dyDescent="0.2">
      <c r="A51" s="13" t="s">
        <v>36</v>
      </c>
    </row>
    <row r="81" spans="1:1" ht="20" customHeight="1" x14ac:dyDescent="0.2">
      <c r="A81" s="1" t="s">
        <v>18</v>
      </c>
    </row>
    <row r="82" spans="1:1" ht="20" customHeight="1" x14ac:dyDescent="0.2">
      <c r="A82" s="13" t="s">
        <v>20</v>
      </c>
    </row>
    <row r="83" spans="1:1" ht="20" customHeight="1" x14ac:dyDescent="0.2">
      <c r="A83" s="13" t="s">
        <v>19</v>
      </c>
    </row>
  </sheetData>
  <sheetProtection algorithmName="SHA-512" hashValue="+0tY5vx34bWrHlSwdKFZ6p7MffIsqOVmRW8ntQds2kJkJ8hZm4+4RljdDVFzh9eLKChrmvljCL9XxWIjtdOQag==" saltValue="o8VundjrTTP9XBOUAIUkng==" spinCount="100000" sheet="1" objects="1" scenarios="1" selectLockedCells="1"/>
  <mergeCells count="25">
    <mergeCell ref="A1:I1"/>
    <mergeCell ref="A22:H22"/>
    <mergeCell ref="G23:H23"/>
    <mergeCell ref="G24:H24"/>
    <mergeCell ref="B24:B25"/>
    <mergeCell ref="C24:C25"/>
    <mergeCell ref="G25:H25"/>
    <mergeCell ref="A10:H10"/>
    <mergeCell ref="G11:H11"/>
    <mergeCell ref="G12:H12"/>
    <mergeCell ref="C12:C13"/>
    <mergeCell ref="B12:B13"/>
    <mergeCell ref="G13:H13"/>
    <mergeCell ref="A34:H34"/>
    <mergeCell ref="G35:H35"/>
    <mergeCell ref="G36:H36"/>
    <mergeCell ref="B36:B37"/>
    <mergeCell ref="C36:C37"/>
    <mergeCell ref="G37:H37"/>
    <mergeCell ref="A46:H46"/>
    <mergeCell ref="G47:H47"/>
    <mergeCell ref="G48:H48"/>
    <mergeCell ref="B48:B49"/>
    <mergeCell ref="C48:C49"/>
    <mergeCell ref="G49:H49"/>
  </mergeCells>
  <conditionalFormatting sqref="F4:H9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:H16 G17:H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:F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8:H28 G29:H3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9:F3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0:H40 G41:H4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1:F4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:I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6:I2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8:I3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0:I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83" r:id="rId1" xr:uid="{00000000-0004-0000-1100-000000000000}"/>
    <hyperlink ref="A82" r:id="rId2" xr:uid="{00000000-0004-0000-1100-000001000000}"/>
    <hyperlink ref="A51" r:id="rId3" xr:uid="{00000000-0004-0000-1100-000002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SIMPLES DIVERSOS</vt:lpstr>
    </vt:vector>
  </TitlesOfParts>
  <Company>Balg do Brasil Industrial Ltda.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Medina</dc:creator>
  <cp:lastModifiedBy>Bernardo Medina</cp:lastModifiedBy>
  <dcterms:created xsi:type="dcterms:W3CDTF">2015-04-22T18:55:01Z</dcterms:created>
  <dcterms:modified xsi:type="dcterms:W3CDTF">2018-02-09T12:30:49Z</dcterms:modified>
</cp:coreProperties>
</file>